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 INDUSTRIAIS, CAMINHÕES, VESTUÁRIO, UTENSÍLIOS E EQUIPAMENTOS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20/08/2020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=HYPERLINK("https://www.leilaoonline.net/lote/detalhe/55996", "001")</f>
      </c>
      <c r="B11" s="4" t="s">
        <f>=HYPERLINK("https://www.leilaoonline.net/lote/detalhe/55996", "[ LANCE POR UNIDADE ] APROX. 594.010 UNIDADES DE CAPACITORES")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0,19</t>
        </is>
      </c>
      <c r="F11" s="4" t="inlineStr">
        <is>
          <t>0.01</t>
        </is>
      </c>
    </row>
    <row collapsed="false" customFormat="false" customHeight="false" hidden="false" ht="12.1" outlineLevel="0" r="12">
      <c r="A12" s="5" t="s">
        <f>=HYPERLINK("https://www.leilaoonline.net/lote/detalhe/56116", "002")</f>
      </c>
      <c r="B12" s="4" t="s">
        <f>=HYPERLINK("https://www.leilaoonline.net/lote/detalhe/56116", "Churrasqueira elétrica , gás e carvão pouco usada capacidade para 30 espeto em 30 minutos")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3.000,00</t>
        </is>
      </c>
      <c r="F12" s="4" t="inlineStr">
        <is>
          <t>200.00</t>
        </is>
      </c>
    </row>
    <row collapsed="false" customFormat="false" customHeight="false" hidden="false" ht="12.1" outlineLevel="0" r="13">
      <c r="A13" s="5" t="s">
        <f>=HYPERLINK("https://www.leilaoonline.net/lote/detalhe/58421", "003")</f>
      </c>
      <c r="B13" s="4" t="s">
        <f>=HYPERLINK("https://www.leilaoonline.net/lote/detalhe/58421", "CARROCERIA DE MADEIRA PARA D20 DUPLA")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2.000,00</t>
        </is>
      </c>
      <c r="F13" s="4" t="inlineStr">
        <is>
          <t>200.00</t>
        </is>
      </c>
    </row>
    <row collapsed="false" customFormat="false" customHeight="false" hidden="false" ht="12.1" outlineLevel="0" r="14">
      <c r="A14" s="5" t="s">
        <f>=HYPERLINK("https://www.leilaoonline.net/lote/detalhe/57379", "005")</f>
      </c>
      <c r="B14" s="4" t="s">
        <f>=HYPERLINK("https://www.leilaoonline.net/lote/detalhe/57379", " Semi reboque baú. Marca Tectram. Mod. FD F2. Ano 1995. 2 eixos. Pneus regulares")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25.000,00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=HYPERLINK("https://www.leilaoonline.net/lote/detalhe/57116", "007")</f>
      </c>
      <c r="B15" s="4" t="s">
        <f>=HYPERLINK("https://www.leilaoonline.net/lote/detalhe/57116", "Centro de Usinagem VMC. Troca rápida (braço trocador). Requer instalação de Comando e motores. Máquina sem uso.")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50.000,00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=HYPERLINK("https://www.leilaoonline.net/lote/detalhe/57117", "008")</f>
      </c>
      <c r="B16" s="4" t="s">
        <f>=HYPERLINK("https://www.leilaoonline.net/lote/detalhe/57117", "Centro de Usinagem VMC. Trocador Magazine.  Requer instalação de Comando e motores. Máquina sem uso.")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50.000,00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=HYPERLINK("https://www.leilaoonline.net/lote/detalhe/56003", "010")</f>
      </c>
      <c r="B17" s="4" t="s">
        <f>=HYPERLINK("https://www.leilaoonline.net/lote/detalhe/56003", "APROX. 5.000 PEÇAS DE ROUPAS, CALÇADOS E ACESSÓRIOS. LINHA INFANTIL  (LILICA RIPILICA, TIGOR T TIGRE, MARISOL, MALWEE, PIMPOLHO, AMORIM BABY, PAKITA, TOKE ENTRE OUTROS)")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71.000,00</t>
        </is>
      </c>
      <c r="F17" s="4" t="inlineStr">
        <is>
          <t>200.00</t>
        </is>
      </c>
    </row>
    <row collapsed="false" customFormat="false" customHeight="false" hidden="false" ht="12.1" outlineLevel="0" r="18">
      <c r="A18" s="5" t="s">
        <f>=HYPERLINK("https://www.leilaoonline.net/lote/detalhe/55995", "011")</f>
      </c>
      <c r="B18" s="4" t="s">
        <f>=HYPERLINK("https://www.leilaoonline.net/lote/detalhe/55995", "APROX. 900 PEÇAS DE ROUPAS FEMININAS ADULTAS: CALÇAS JEANS, BERMUDAS, SHORTS, BLUSAS, VESTIDOS, BATAS ETC. DIVERSAS MARCAS CONHECIDAS.")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21.000,00</t>
        </is>
      </c>
      <c r="F18" s="4" t="inlineStr">
        <is>
          <t>200.00</t>
        </is>
      </c>
    </row>
    <row collapsed="false" customFormat="false" customHeight="false" hidden="false" ht="12.1" outlineLevel="0" r="19">
      <c r="A19" s="5" t="s">
        <f>=HYPERLINK("https://www.leilaoonline.net/lote/detalhe/56202", "100")</f>
      </c>
      <c r="B19" s="4" t="s">
        <f>=HYPERLINK("https://www.leilaoonline.net/lote/detalhe/56202", "FORD CORCEL LUXO. ANO 1977. VEÍCULO DE COLEÇÃO. PLACA PRETA.")</f>
      </c>
      <c r="C19" s="4" t="inlineStr">
        <is>
          <t>Vendido</t>
        </is>
      </c>
      <c r="D19" s="4" t="inlineStr">
        <is>
          <t>10</t>
        </is>
      </c>
      <c r="E19" s="5" t="inlineStr">
        <is>
          <t>15.000,00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=HYPERLINK("https://www.leilaoonline.net/lote/detalhe/55992", "200")</f>
      </c>
      <c r="B20" s="4" t="s">
        <f>=HYPERLINK("https://www.leilaoonline.net/lote/detalhe/55992", " MOINHO PARA MILHO COMPLETO CAP. 450 KG/HR")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80.000,00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=HYPERLINK("https://www.leilaoonline.net/lote/detalhe/55993", "201")</f>
      </c>
      <c r="B21" s="4" t="s">
        <f>=HYPERLINK("https://www.leilaoonline.net/lote/detalhe/55993", " BALANÇA EMPACOTADORA")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11.000,00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=HYPERLINK("https://www.leilaoonline.net/lote/detalhe/55994", "202")</f>
      </c>
      <c r="B22" s="4" t="s">
        <f>=HYPERLINK("https://www.leilaoonline.net/lote/detalhe/55994", " MÁQUINA PARA FECHAR/ COLAR")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11.000,00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=HYPERLINK("https://www.leilaoonline.net/lote/detalhe/55997", "301")</f>
      </c>
      <c r="B23" s="4" t="s">
        <f>=HYPERLINK("https://www.leilaoonline.net/lote/detalhe/55997", "Aprox. 2.000 peças de botão liga")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100,00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=HYPERLINK("https://www.leilaoonline.net/lote/detalhe/56001", "304")</f>
      </c>
      <c r="B24" s="4" t="s">
        <f>=HYPERLINK("https://www.leilaoonline.net/lote/detalhe/56001", " Sucatas de 8 ventiladores diversos e mais 53 hélices")</f>
      </c>
      <c r="C24" s="4" t="inlineStr">
        <is>
          <t>Vendido</t>
        </is>
      </c>
      <c r="D24" s="4" t="inlineStr">
        <is>
          <t>1</t>
        </is>
      </c>
      <c r="E24" s="5" t="inlineStr">
        <is>
          <t>200,00</t>
        </is>
      </c>
      <c r="F24" s="4" t="inlineStr">
        <is>
          <t>50.00</t>
        </is>
      </c>
    </row>
    <row collapsed="false" customFormat="false" customHeight="false" hidden="false" ht="12.1" outlineLevel="0" r="25">
      <c r="A25" s="5" t="s">
        <f>=HYPERLINK("https://www.leilaoonline.net/lote/detalhe/56000", "305")</f>
      </c>
      <c r="B25" s="4" t="s">
        <f>=HYPERLINK("https://www.leilaoonline.net/lote/detalhe/56000", " Sucatas de aprox. 28 liquidificadores diversos e aprox. 62 copos para liquidificador diversos ")</f>
      </c>
      <c r="C25" s="4" t="inlineStr">
        <is>
          <t>Vendido</t>
        </is>
      </c>
      <c r="D25" s="4" t="inlineStr">
        <is>
          <t>1</t>
        </is>
      </c>
      <c r="E25" s="5" t="inlineStr">
        <is>
          <t>200,00</t>
        </is>
      </c>
      <c r="F25" s="4" t="inlineStr">
        <is>
          <t>50.00</t>
        </is>
      </c>
    </row>
    <row collapsed="false" customFormat="false" customHeight="false" hidden="false" ht="12.1" outlineLevel="0" r="26">
      <c r="A26" s="5" t="s">
        <f>=HYPERLINK("https://www.leilaoonline.net/lote/detalhe/56002", "307")</f>
      </c>
      <c r="B26" s="4" t="s">
        <f>=HYPERLINK("https://www.leilaoonline.net/lote/detalhe/56002", " Lote com aprox. 13 antenas para TV. Marca Aquário")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100,00</t>
        </is>
      </c>
      <c r="F26" s="4" t="inlineStr">
        <is>
          <t>50.00</t>
        </is>
      </c>
    </row>
    <row collapsed="false" customFormat="false" customHeight="false" hidden="false" ht="12.1" outlineLevel="0" r="27">
      <c r="A27" s="5" t="s">
        <f>=HYPERLINK("https://www.leilaoonline.net/lote/detalhe/56007", "308")</f>
      </c>
      <c r="B27" s="4" t="s">
        <f>=HYPERLINK("https://www.leilaoonline.net/lote/detalhe/56007", " Lote c/ 10 conjuntos para escritório (4 peças: lixeira, porta bloco de notas, porta canetas e porta cartão)")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200,00</t>
        </is>
      </c>
      <c r="F27" s="4" t="inlineStr">
        <is>
          <t>100.00</t>
        </is>
      </c>
    </row>
    <row collapsed="false" customFormat="false" customHeight="false" hidden="false" ht="12.1" outlineLevel="0" r="28">
      <c r="A28" s="5" t="s">
        <f>=HYPERLINK("https://www.leilaoonline.net/lote/detalhe/56009", "309")</f>
      </c>
      <c r="B28" s="4" t="s">
        <f>=HYPERLINK("https://www.leilaoonline.net/lote/detalhe/56009", " Lote c/ 10 conjuntos para escritório (4 peças: lixeira, porta bloco de notas, porta canetas e porta cartão)")</f>
      </c>
      <c r="C28" s="4" t="inlineStr">
        <is>
          <t>Vendido</t>
        </is>
      </c>
      <c r="D28" s="4" t="inlineStr">
        <is>
          <t>1</t>
        </is>
      </c>
      <c r="E28" s="5" t="inlineStr">
        <is>
          <t>200,00</t>
        </is>
      </c>
      <c r="F28" s="4" t="inlineStr">
        <is>
          <t>100.00</t>
        </is>
      </c>
    </row>
    <row collapsed="false" customFormat="false" customHeight="false" hidden="false" ht="12.1" outlineLevel="0" r="29">
      <c r="A29" s="5" t="s">
        <f>=HYPERLINK("https://www.leilaoonline.net/lote/detalhe/56004", "310")</f>
      </c>
      <c r="B29" s="4" t="s">
        <f>=HYPERLINK("https://www.leilaoonline.net/lote/detalhe/56004", " Lote c/ 10 conjuntos para escritório (4 peças: lixeira, porta bloco de notas, porta canetas e porta cartão)")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200,00</t>
        </is>
      </c>
      <c r="F29" s="4" t="inlineStr">
        <is>
          <t>100.00</t>
        </is>
      </c>
    </row>
    <row collapsed="false" customFormat="false" customHeight="false" hidden="false" ht="12.1" outlineLevel="0" r="30">
      <c r="A30" s="5" t="s">
        <f>=HYPERLINK("https://www.leilaoonline.net/lote/detalhe/56005", "311")</f>
      </c>
      <c r="B30" s="4" t="s">
        <f>=HYPERLINK("https://www.leilaoonline.net/lote/detalhe/56005", " Lote c/ 10 conjuntos para escritório (4 peças: lixeira, porta bloco de notas, porta canetas e porta cartão)")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200,00</t>
        </is>
      </c>
      <c r="F30" s="4" t="inlineStr">
        <is>
          <t>100.00</t>
        </is>
      </c>
    </row>
    <row collapsed="false" customFormat="false" customHeight="false" hidden="false" ht="12.1" outlineLevel="0" r="31">
      <c r="A31" s="5" t="s">
        <f>=HYPERLINK("https://www.leilaoonline.net/lote/detalhe/56008", "312")</f>
      </c>
      <c r="B31" s="4" t="s">
        <f>=HYPERLINK("https://www.leilaoonline.net/lote/detalhe/56008", " Lote com aprox. 9 bóias de nível, 3 saboneteiras, 6 filtros para piscina e 9 capacetes 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200,00</t>
        </is>
      </c>
      <c r="F31" s="4" t="inlineStr">
        <is>
          <t>50.00</t>
        </is>
      </c>
    </row>
    <row collapsed="false" customFormat="false" customHeight="false" hidden="false" ht="12.1" outlineLevel="0" r="32">
      <c r="A32" s="5" t="s">
        <f>=HYPERLINK("https://www.leilaoonline.net/lote/detalhe/56006", "313")</f>
      </c>
      <c r="B32" s="4" t="s">
        <f>=HYPERLINK("https://www.leilaoonline.net/lote/detalhe/56006", " Lote com 9 duchas p/ misturador monocomando Worker")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800,00</t>
        </is>
      </c>
      <c r="F32" s="4" t="inlineStr">
        <is>
          <t>100.00</t>
        </is>
      </c>
    </row>
    <row collapsed="false" customFormat="false" customHeight="false" hidden="false" ht="12.1" outlineLevel="0" r="33">
      <c r="A33" s="5" t="s">
        <f>=HYPERLINK("https://www.leilaoonline.net/lote/detalhe/56025", "316")</f>
      </c>
      <c r="B33" s="4" t="s">
        <f>=HYPERLINK("https://www.leilaoonline.net/lote/detalhe/56025", " Lote com aprox. 584 peças de roupas infantis   aprox. 228 bonés/chapéus infantis   aprox. 500 faixas de cabelo")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1.500,00</t>
        </is>
      </c>
      <c r="F33" s="4" t="inlineStr">
        <is>
          <t>200.00</t>
        </is>
      </c>
    </row>
    <row collapsed="false" customFormat="false" customHeight="false" hidden="false" ht="12.1" outlineLevel="0" r="34">
      <c r="A34" s="5" t="s">
        <f>=HYPERLINK("https://www.leilaoonline.net/lote/detalhe/56067", "323")</f>
      </c>
      <c r="B34" s="4" t="s">
        <f>=HYPERLINK("https://www.leilaoonline.net/lote/detalhe/56067", " Aprox. 500 peças de cabides de ferro emborrachados. Marca Forever 21")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1.000,00</t>
        </is>
      </c>
      <c r="F34" s="4" t="inlineStr">
        <is>
          <t>50.00</t>
        </is>
      </c>
    </row>
    <row collapsed="false" customFormat="false" customHeight="false" hidden="false" ht="12.1" outlineLevel="0" r="35">
      <c r="A35" s="5" t="s">
        <f>=HYPERLINK("https://www.leilaoonline.net/lote/detalhe/56104", "327")</f>
      </c>
      <c r="B35" s="4" t="s">
        <f>=HYPERLINK("https://www.leilaoonline.net/lote/detalhe/56104", " SUCATA DE 02 CARRINHOS DE BEBÊ VOYAGE. 02 BASES PARA CADEIRINHA E DIVERSOS ACESSÓRIOS")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400,00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=HYPERLINK("https://www.leilaoonline.net/lote/detalhe/56144", "328")</f>
      </c>
      <c r="B36" s="4" t="s">
        <f>=HYPERLINK("https://www.leilaoonline.net/lote/detalhe/56144", " 100 garrafas pec tonturinha coquetel alcólico 880 ml, validade 2021.")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250,00</t>
        </is>
      </c>
      <c r="F36" s="4" t="inlineStr">
        <is>
          <t>50.00</t>
        </is>
      </c>
    </row>
    <row collapsed="false" customFormat="false" customHeight="false" hidden="false" ht="12.1" outlineLevel="0" r="37">
      <c r="A37" s="5" t="s">
        <f>=HYPERLINK("https://www.leilaoonline.net/lote/detalhe/56143", "329")</f>
      </c>
      <c r="B37" s="4" t="s">
        <f>=HYPERLINK("https://www.leilaoonline.net/lote/detalhe/56143", " 100 garrafas pec tonturinha coquetel alcólico 880 ml, validade 2021.")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250,00</t>
        </is>
      </c>
      <c r="F37" s="4" t="inlineStr">
        <is>
          <t>50.00</t>
        </is>
      </c>
    </row>
    <row collapsed="false" customFormat="false" customHeight="false" hidden="false" ht="12.1" outlineLevel="0" r="38">
      <c r="A38" s="5" t="s">
        <f>=HYPERLINK("https://www.leilaoonline.net/lote/detalhe/56146", "330")</f>
      </c>
      <c r="B38" s="4" t="s">
        <f>=HYPERLINK("https://www.leilaoonline.net/lote/detalhe/56146", " 100 garrafas pec tonturinha coquetel alcólico 880 ml, validade 2021.")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250,00</t>
        </is>
      </c>
      <c r="F38" s="4" t="inlineStr">
        <is>
          <t>50.00</t>
        </is>
      </c>
    </row>
    <row collapsed="false" customFormat="false" customHeight="false" hidden="false" ht="12.1" outlineLevel="0" r="39">
      <c r="A39" s="5" t="s">
        <f>=HYPERLINK("https://www.leilaoonline.net/lote/detalhe/56145", "331")</f>
      </c>
      <c r="B39" s="4" t="s">
        <f>=HYPERLINK("https://www.leilaoonline.net/lote/detalhe/56145", " Sucatas de piscinas tenda barraca e colchão inflável")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150,00</t>
        </is>
      </c>
      <c r="F39" s="4" t="inlineStr">
        <is>
          <t>50.00</t>
        </is>
      </c>
    </row>
    <row collapsed="false" customFormat="false" customHeight="false" hidden="false" ht="12.1" outlineLevel="0" r="40">
      <c r="A40" s="5" t="s">
        <f>=HYPERLINK("https://www.leilaoonline.net/lote/detalhe/57725", "332")</f>
      </c>
      <c r="B40" s="4" t="s">
        <f>=HYPERLINK("https://www.leilaoonline.net/lote/detalhe/57725", " aprox. 240 peças de roupas sendo 55 shorts 55 calças legging e 130 cardigan")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900,00</t>
        </is>
      </c>
      <c r="F40" s="4" t="inlineStr">
        <is>
          <t>100.00</t>
        </is>
      </c>
    </row>
    <row collapsed="false" customFormat="false" customHeight="false" hidden="false" ht="12.1" outlineLevel="0" r="41">
      <c r="A41" s="5" t="s">
        <f>=HYPERLINK("https://www.leilaoonline.net/lote/detalhe/57728", "333")</f>
      </c>
      <c r="B41" s="4" t="s">
        <f>=HYPERLINK("https://www.leilaoonline.net/lote/detalhe/57728", " 30 mesas plásticas novas ( cor branca)")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750,00</t>
        </is>
      </c>
      <c r="F41" s="4" t="inlineStr">
        <is>
          <t>50.00</t>
        </is>
      </c>
    </row>
    <row collapsed="false" customFormat="false" customHeight="false" hidden="false" ht="12.1" outlineLevel="0" r="42">
      <c r="A42" s="5" t="s">
        <f>=HYPERLINK("https://www.leilaoonline.net/lote/detalhe/57726", "334")</f>
      </c>
      <c r="B42" s="4" t="s">
        <f>=HYPERLINK("https://www.leilaoonline.net/lote/detalhe/57726", " 30 mesas plásticas novas ( cor branca)")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750,00</t>
        </is>
      </c>
      <c r="F42" s="4" t="inlineStr">
        <is>
          <t>50.00</t>
        </is>
      </c>
    </row>
    <row collapsed="false" customFormat="false" customHeight="false" hidden="false" ht="12.1" outlineLevel="0" r="43">
      <c r="A43" s="5" t="s">
        <f>=HYPERLINK("https://www.leilaoonline.net/lote/detalhe/57727", "335")</f>
      </c>
      <c r="B43" s="4" t="s">
        <f>=HYPERLINK("https://www.leilaoonline.net/lote/detalhe/57727", " 30 mesas plásticas novas ( cor branca)")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750,00</t>
        </is>
      </c>
      <c r="F43" s="4" t="inlineStr">
        <is>
          <t>50.00</t>
        </is>
      </c>
    </row>
    <row collapsed="false" customFormat="false" customHeight="false" hidden="false" ht="12.1" outlineLevel="0" r="44">
      <c r="A44" s="5" t="s">
        <f>=HYPERLINK("https://www.leilaoonline.net/lote/detalhe/57724", "336")</f>
      </c>
      <c r="B44" s="4" t="s">
        <f>=HYPERLINK("https://www.leilaoonline.net/lote/detalhe/57724", " 30 mesas plásticas novas ( cor preta)")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750,00</t>
        </is>
      </c>
      <c r="F44" s="4" t="inlineStr">
        <is>
          <t>50.00</t>
        </is>
      </c>
    </row>
    <row collapsed="false" customFormat="false" customHeight="false" hidden="false" ht="12.1" outlineLevel="0" r="45">
      <c r="A45" s="5" t="s">
        <f>=HYPERLINK("https://www.leilaoonline.net/lote/detalhe/57729", "337")</f>
      </c>
      <c r="B45" s="4" t="s">
        <f>=HYPERLINK("https://www.leilaoonline.net/lote/detalhe/57729", " 30 mesas plásticas novas ( cor preta)")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750,00</t>
        </is>
      </c>
      <c r="F45" s="4" t="inlineStr">
        <is>
          <t>50.00</t>
        </is>
      </c>
    </row>
    <row collapsed="false" customFormat="false" customHeight="false" hidden="false" ht="12.1" outlineLevel="0" r="46">
      <c r="A46" s="5" t="s">
        <f>=HYPERLINK("https://www.leilaoonline.net/lote/detalhe/57730", "338")</f>
      </c>
      <c r="B46" s="4" t="s">
        <f>=HYPERLINK("https://www.leilaoonline.net/lote/detalhe/57730", " 30 mesas plásticas novas ( cor preta)")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750,00</t>
        </is>
      </c>
      <c r="F46" s="4" t="inlineStr">
        <is>
          <t>50.00</t>
        </is>
      </c>
    </row>
    <row collapsed="false" customFormat="false" customHeight="false" hidden="false" ht="12.1" outlineLevel="0" r="47">
      <c r="A47" s="5" t="s">
        <f>=HYPERLINK("https://www.leilaoonline.net/lote/detalhe/58114", "339")</f>
      </c>
      <c r="B47" s="4" t="s">
        <f>=HYPERLINK("https://www.leilaoonline.net/lote/detalhe/58114", "Aprox. 370 livros diversos")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900,00</t>
        </is>
      </c>
      <c r="F47" s="4" t="inlineStr">
        <is>
          <t>50.00</t>
        </is>
      </c>
    </row>
    <row collapsed="false" customFormat="false" customHeight="false" hidden="false" ht="12.1" outlineLevel="0" r="48">
      <c r="A48" s="5" t="s">
        <f>=HYPERLINK("https://www.leilaoonline.net/lote/detalhe/58116", "340")</f>
      </c>
      <c r="B48" s="4" t="s">
        <f>=HYPERLINK("https://www.leilaoonline.net/lote/detalhe/58116", "Lote com aprox. 25 mochilas ,16 cases, 3 bolsas, 5 estojos, e diversos itens para festas 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600,00</t>
        </is>
      </c>
      <c r="F48" s="4" t="inlineStr">
        <is>
          <t>50.00</t>
        </is>
      </c>
    </row>
    <row collapsed="false" customFormat="false" customHeight="false" hidden="false" ht="12.1" outlineLevel="0" r="49">
      <c r="A49" s="5" t="s">
        <f>=HYPERLINK("https://www.leilaoonline.net/lote/detalhe/56076", "400")</f>
      </c>
      <c r="B49" s="4" t="s">
        <f>=HYPERLINK("https://www.leilaoonline.net/lote/detalhe/56076", " Lote de Moldes para veleiro de 30 pés e mais peças (ferragens, bancos e moldes extras)")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25.000,00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=HYPERLINK("https://www.leilaoonline.net/lote/detalhe/56072", "402")</f>
      </c>
      <c r="B50" s="4" t="s">
        <f>=HYPERLINK("https://www.leilaoonline.net/lote/detalhe/56072", " 05 GARFOS PARA CHURRASCO SEM USO. MODELO CABEÇA DE BOI")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200,00</t>
        </is>
      </c>
      <c r="F50" s="4" t="inlineStr">
        <is>
          <t>50.00</t>
        </is>
      </c>
    </row>
    <row collapsed="false" customFormat="false" customHeight="false" hidden="false" ht="12.1" outlineLevel="0" r="51">
      <c r="A51" s="5" t="s">
        <f>=HYPERLINK("https://www.leilaoonline.net/lote/detalhe/56075", "404")</f>
      </c>
      <c r="B51" s="4" t="s">
        <f>=HYPERLINK("https://www.leilaoonline.net/lote/detalhe/56075", " 05 GARFOS PARA CHURRASCO SEM USO. MODELO CABEÇA DE BOI")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200,00</t>
        </is>
      </c>
      <c r="F51" s="4" t="inlineStr">
        <is>
          <t>50.00</t>
        </is>
      </c>
    </row>
    <row collapsed="false" customFormat="false" customHeight="false" hidden="false" ht="12.1" outlineLevel="0" r="52">
      <c r="A52" s="5" t="s">
        <f>=HYPERLINK("https://www.leilaoonline.net/lote/detalhe/56069", "405")</f>
      </c>
      <c r="B52" s="4" t="s">
        <f>=HYPERLINK("https://www.leilaoonline.net/lote/detalhe/56069", " 05 GARFOS PARA CHURRASCO SEM USO. MODELO CABEÇA DE BOI")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200,00</t>
        </is>
      </c>
      <c r="F52" s="4" t="inlineStr">
        <is>
          <t>50.00</t>
        </is>
      </c>
    </row>
    <row collapsed="false" customFormat="false" customHeight="false" hidden="false" ht="12.1" outlineLevel="0" r="53">
      <c r="A53" s="5" t="s">
        <f>=HYPERLINK("https://www.leilaoonline.net/lote/detalhe/56070", "406")</f>
      </c>
      <c r="B53" s="4" t="s">
        <f>=HYPERLINK("https://www.leilaoonline.net/lote/detalhe/56070", " 05 GARFOS PARA CHURRASCO SEM USO. MODELO CABEÇA DE BOI")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200,00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=HYPERLINK("https://www.leilaoonline.net/lote/detalhe/56071", "407")</f>
      </c>
      <c r="B54" s="4" t="s">
        <f>=HYPERLINK("https://www.leilaoonline.net/lote/detalhe/56071", " 05 GARFOS PARA CHURRASCO SEM USO. MODELO CABEÇA DE BOI")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200,00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=HYPERLINK("https://www.leilaoonline.net/lote/detalhe/56074", "408")</f>
      </c>
      <c r="B55" s="4" t="s">
        <f>=HYPERLINK("https://www.leilaoonline.net/lote/detalhe/56074", " 05 GARFOS PARA CHURRASCO SEM USO. MODELO CABEÇA DE BOI")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200,00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=HYPERLINK("https://www.leilaoonline.net/lote/detalhe/56073", "409")</f>
      </c>
      <c r="B56" s="4" t="s">
        <f>=HYPERLINK("https://www.leilaoonline.net/lote/detalhe/56073", " 05 GARFOS PARA CHURRASCO SEM USO. MODELO CABEÇA DE BOI")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200,00</t>
        </is>
      </c>
      <c r="F56" s="4" t="inlineStr">
        <is>
          <t>50.00</t>
        </is>
      </c>
    </row>
    <row collapsed="false" customFormat="false" customHeight="false" hidden="false" ht="12.1" outlineLevel="0" r="57">
      <c r="A57" s="5" t="s">
        <f>=HYPERLINK("https://www.leilaoonline.net/lote/detalhe/56068", "410")</f>
      </c>
      <c r="B57" s="4" t="s">
        <f>=HYPERLINK("https://www.leilaoonline.net/lote/detalhe/56068", " 05 GARFOS PARA CHURRASCO SEM USO. MODELO CABEÇA DE BOI")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200,00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=HYPERLINK("https://www.leilaoonline.net/lote/detalhe/56077", "411")</f>
      </c>
      <c r="B58" s="4" t="s">
        <f>=HYPERLINK("https://www.leilaoonline.net/lote/detalhe/56077", " 02 AQUECEDORES CADENCE. 110V. FUNCIONANDO. (SALDO DE ESTOQUE)")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120,00</t>
        </is>
      </c>
      <c r="F58" s="4" t="inlineStr">
        <is>
          <t>50.00</t>
        </is>
      </c>
    </row>
    <row collapsed="false" customFormat="false" customHeight="false" hidden="false" ht="12.1" outlineLevel="0" r="59">
      <c r="A59" s="5" t="s">
        <f>=HYPERLINK("https://www.leilaoonline.net/lote/detalhe/56080", "412")</f>
      </c>
      <c r="B59" s="4" t="s">
        <f>=HYPERLINK("https://www.leilaoonline.net/lote/detalhe/56080", " 02 AQUECEDORES CADENCE. 110V. FUNCIONANDO. (SALDO DE ESTOQUE)")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120,00</t>
        </is>
      </c>
      <c r="F59" s="4" t="inlineStr">
        <is>
          <t>50.00</t>
        </is>
      </c>
    </row>
    <row collapsed="false" customFormat="false" customHeight="false" hidden="false" ht="12.1" outlineLevel="0" r="60">
      <c r="A60" s="5" t="s">
        <f>=HYPERLINK("https://www.leilaoonline.net/lote/detalhe/56088", "413")</f>
      </c>
      <c r="B60" s="4" t="s">
        <f>=HYPERLINK("https://www.leilaoonline.net/lote/detalhe/56088", " 02 AQUECEDORES CADENCE. 110V. FUNCIONANDO. (SALDO DE ESTOQUE)")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120,00</t>
        </is>
      </c>
      <c r="F60" s="4" t="inlineStr">
        <is>
          <t>50.00</t>
        </is>
      </c>
    </row>
    <row collapsed="false" customFormat="false" customHeight="false" hidden="false" ht="12.1" outlineLevel="0" r="61">
      <c r="A61" s="5" t="s">
        <f>=HYPERLINK("https://www.leilaoonline.net/lote/detalhe/56078", "414")</f>
      </c>
      <c r="B61" s="4" t="s">
        <f>=HYPERLINK("https://www.leilaoonline.net/lote/detalhe/56078", " 02 AQUECEDORES MONDIAL. 110V. FUNCIONANDO. (SALDO DE ESTOQUE)")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120,00</t>
        </is>
      </c>
      <c r="F61" s="4" t="inlineStr">
        <is>
          <t>50.00</t>
        </is>
      </c>
    </row>
    <row collapsed="false" customFormat="false" customHeight="false" hidden="false" ht="12.1" outlineLevel="0" r="62">
      <c r="A62" s="5" t="s">
        <f>=HYPERLINK("https://www.leilaoonline.net/lote/detalhe/56084", "415")</f>
      </c>
      <c r="B62" s="4" t="s">
        <f>=HYPERLINK("https://www.leilaoonline.net/lote/detalhe/56084", " 02 AQUECEDORES MONDIAL. 110V. FUNCIONANDO. (SALDO DE ESTOQUE)")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120,00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=HYPERLINK("https://www.leilaoonline.net/lote/detalhe/56081", "416")</f>
      </c>
      <c r="B63" s="4" t="s">
        <f>=HYPERLINK("https://www.leilaoonline.net/lote/detalhe/56081", " 02 AQUECEDORES MONDIAL. 110V. FUNCIONANDO. (SALDO DE ESTOQUE)")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120,00</t>
        </is>
      </c>
      <c r="F63" s="4" t="inlineStr">
        <is>
          <t>50.00</t>
        </is>
      </c>
    </row>
    <row collapsed="false" customFormat="false" customHeight="false" hidden="false" ht="12.1" outlineLevel="0" r="64">
      <c r="A64" s="5" t="s">
        <f>=HYPERLINK("https://www.leilaoonline.net/lote/detalhe/56095", "417")</f>
      </c>
      <c r="B64" s="4" t="s">
        <f>=HYPERLINK("https://www.leilaoonline.net/lote/detalhe/56095", " 02 AQUECEDORES NILKO. 110V. FUNCIONANDO. (SALDO DE ESTOQUE)")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120,00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=HYPERLINK("https://www.leilaoonline.net/lote/detalhe/56090", "418")</f>
      </c>
      <c r="B65" s="4" t="s">
        <f>=HYPERLINK("https://www.leilaoonline.net/lote/detalhe/56090", " 02 AQUECEDORES NILKO. 110V. FUNCIONANDO. (SALDO DE ESTOQUE)")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120,00</t>
        </is>
      </c>
      <c r="F65" s="4" t="inlineStr">
        <is>
          <t>50.00</t>
        </is>
      </c>
    </row>
    <row collapsed="false" customFormat="false" customHeight="false" hidden="false" ht="12.1" outlineLevel="0" r="66">
      <c r="A66" s="5" t="s">
        <f>=HYPERLINK("https://www.leilaoonline.net/lote/detalhe/56087", "419")</f>
      </c>
      <c r="B66" s="4" t="s">
        <f>=HYPERLINK("https://www.leilaoonline.net/lote/detalhe/56087", " 02 AQUECEDORES NILKO. 110V. FUNCIONANDO. (SALDO DE ESTOQUE)")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120,00</t>
        </is>
      </c>
      <c r="F66" s="4" t="inlineStr">
        <is>
          <t>50.00</t>
        </is>
      </c>
    </row>
    <row collapsed="false" customFormat="false" customHeight="false" hidden="false" ht="12.1" outlineLevel="0" r="67">
      <c r="A67" s="5" t="s">
        <f>=HYPERLINK("https://www.leilaoonline.net/lote/detalhe/56091", "420")</f>
      </c>
      <c r="B67" s="4" t="s">
        <f>=HYPERLINK("https://www.leilaoonline.net/lote/detalhe/56091", " 02 AQUECEDORES NILKO. 110V. FUNCIONANDO. (SALDO DE ESTOQUE)")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120,00</t>
        </is>
      </c>
      <c r="F67" s="4" t="inlineStr">
        <is>
          <t>50.00</t>
        </is>
      </c>
    </row>
    <row collapsed="false" customFormat="false" customHeight="false" hidden="false" ht="12.1" outlineLevel="0" r="68">
      <c r="A68" s="5" t="s">
        <f>=HYPERLINK("https://www.leilaoonline.net/lote/detalhe/56089", "421")</f>
      </c>
      <c r="B68" s="4" t="s">
        <f>=HYPERLINK("https://www.leilaoonline.net/lote/detalhe/56089", " 02 AQUECEDORES NILKO. 110V. FUNCIONANDO. (SALDO DE ESTOQUE)")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120,00</t>
        </is>
      </c>
      <c r="F68" s="4" t="inlineStr">
        <is>
          <t>50.00</t>
        </is>
      </c>
    </row>
    <row collapsed="false" customFormat="false" customHeight="false" hidden="false" ht="12.1" outlineLevel="0" r="69">
      <c r="A69" s="5" t="s">
        <f>=HYPERLINK("https://www.leilaoonline.net/lote/detalhe/56092", "422")</f>
      </c>
      <c r="B69" s="4" t="s">
        <f>=HYPERLINK("https://www.leilaoonline.net/lote/detalhe/56092", " 02 AQUECEDORES CADENCE. 110V. FUNCIONANDO. (SALDO DE ESTOQUE)")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120,00</t>
        </is>
      </c>
      <c r="F69" s="4" t="inlineStr">
        <is>
          <t>50.00</t>
        </is>
      </c>
    </row>
    <row collapsed="false" customFormat="false" customHeight="false" hidden="false" ht="12.1" outlineLevel="0" r="70">
      <c r="A70" s="5" t="s">
        <f>=HYPERLINK("https://www.leilaoonline.net/lote/detalhe/56093", "423")</f>
      </c>
      <c r="B70" s="4" t="s">
        <f>=HYPERLINK("https://www.leilaoonline.net/lote/detalhe/56093", " 02 AQUECEDORES CADENCE. 110V. FUNCIONANDO. (SALDO DE ESTOQUE)")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120,00</t>
        </is>
      </c>
      <c r="F70" s="4" t="inlineStr">
        <is>
          <t>50.00</t>
        </is>
      </c>
    </row>
    <row collapsed="false" customFormat="false" customHeight="false" hidden="false" ht="12.1" outlineLevel="0" r="71">
      <c r="A71" s="5" t="s">
        <f>=HYPERLINK("https://www.leilaoonline.net/lote/detalhe/56096", "424")</f>
      </c>
      <c r="B71" s="4" t="s">
        <f>=HYPERLINK("https://www.leilaoonline.net/lote/detalhe/56096", " 02 AQUECEDORES CADENCE. 110V. FUNCIONANDO. (SALDO DE ESTOQUE)")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120,00</t>
        </is>
      </c>
      <c r="F71" s="4" t="inlineStr">
        <is>
          <t>50.00</t>
        </is>
      </c>
    </row>
    <row collapsed="false" customFormat="false" customHeight="false" hidden="false" ht="12.1" outlineLevel="0" r="72">
      <c r="A72" s="5" t="s">
        <f>=HYPERLINK("https://www.leilaoonline.net/lote/detalhe/56086", "425")</f>
      </c>
      <c r="B72" s="4" t="s">
        <f>=HYPERLINK("https://www.leilaoonline.net/lote/detalhe/56086", " 02 AQUECEDORES MARTAU. 110V. FUNCIONANDO. (SALDO DE ESTOQUE)")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120,00</t>
        </is>
      </c>
      <c r="F72" s="4" t="inlineStr">
        <is>
          <t>50.00</t>
        </is>
      </c>
    </row>
    <row collapsed="false" customFormat="false" customHeight="false" hidden="false" ht="12.1" outlineLevel="0" r="73">
      <c r="A73" s="5" t="s">
        <f>=HYPERLINK("https://www.leilaoonline.net/lote/detalhe/56079", "426")</f>
      </c>
      <c r="B73" s="4" t="s">
        <f>=HYPERLINK("https://www.leilaoonline.net/lote/detalhe/56079", " 02 AQUECEDORES MARTAU. 110V. FUNCIONANDO. (SALDO DE ESTOQUE)")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120,00</t>
        </is>
      </c>
      <c r="F73" s="4" t="inlineStr">
        <is>
          <t>50.00</t>
        </is>
      </c>
    </row>
    <row collapsed="false" customFormat="false" customHeight="false" hidden="false" ht="12.1" outlineLevel="0" r="74">
      <c r="A74" s="5" t="s">
        <f>=HYPERLINK("https://www.leilaoonline.net/lote/detalhe/56082", "427")</f>
      </c>
      <c r="B74" s="4" t="s">
        <f>=HYPERLINK("https://www.leilaoonline.net/lote/detalhe/56082", " 02 AQUECEDORES MARTAU. 110V. FUNCIONANDO. (SALDO DE ESTOQUE)")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120,00</t>
        </is>
      </c>
      <c r="F74" s="4" t="inlineStr">
        <is>
          <t>50.00</t>
        </is>
      </c>
    </row>
    <row collapsed="false" customFormat="false" customHeight="false" hidden="false" ht="12.1" outlineLevel="0" r="75">
      <c r="A75" s="5" t="s">
        <f>=HYPERLINK("https://www.leilaoonline.net/lote/detalhe/56094", "428")</f>
      </c>
      <c r="B75" s="4" t="s">
        <f>=HYPERLINK("https://www.leilaoonline.net/lote/detalhe/56094", " 02 AQUECEDORES A ÓLEO. MARCAS DIVERSAS. 110V. FUNCIONANDO.")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250,00</t>
        </is>
      </c>
      <c r="F75" s="4" t="inlineStr">
        <is>
          <t>50.00</t>
        </is>
      </c>
    </row>
    <row collapsed="false" customFormat="false" customHeight="false" hidden="false" ht="12.1" outlineLevel="0" r="76">
      <c r="A76" s="5" t="s">
        <f>=HYPERLINK("https://www.leilaoonline.net/lote/detalhe/56085", "429")</f>
      </c>
      <c r="B76" s="4" t="s">
        <f>=HYPERLINK("https://www.leilaoonline.net/lote/detalhe/56085", " 02 AQUECEDORES A ÓLEO. MARCAS DIVERSAS. 110V. FUNCIONANDO.")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250,00</t>
        </is>
      </c>
      <c r="F76" s="4" t="inlineStr">
        <is>
          <t>50.00</t>
        </is>
      </c>
    </row>
    <row collapsed="false" customFormat="false" customHeight="false" hidden="false" ht="12.1" outlineLevel="0" r="77">
      <c r="A77" s="5" t="s">
        <f>=HYPERLINK("https://www.leilaoonline.net/lote/detalhe/56083", "430")</f>
      </c>
      <c r="B77" s="4" t="s">
        <f>=HYPERLINK("https://www.leilaoonline.net/lote/detalhe/56083", " 02 AQUECEDORES A ÓLEO. MARCAS DIVERSAS. 110V. FUNCIONANDO.")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250,00</t>
        </is>
      </c>
      <c r="F77" s="4" t="inlineStr">
        <is>
          <t>50.00</t>
        </is>
      </c>
    </row>
    <row collapsed="false" customFormat="false" customHeight="false" hidden="false" ht="12.1" outlineLevel="0" r="78">
      <c r="A78" s="5" t="s">
        <f>=HYPERLINK("https://www.leilaoonline.net/lote/detalhe/56925", "431")</f>
      </c>
      <c r="B78" s="4" t="s">
        <f>=HYPERLINK("https://www.leilaoonline.net/lote/detalhe/56925", " 01 CONJUNTO PARA CHURRASCO: 14 PEÇAS E SUPORTE")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180,00</t>
        </is>
      </c>
      <c r="F78" s="4" t="inlineStr">
        <is>
          <t>50.00</t>
        </is>
      </c>
    </row>
    <row collapsed="false" customFormat="false" customHeight="false" hidden="false" ht="12.1" outlineLevel="0" r="79">
      <c r="A79" s="5" t="s">
        <f>=HYPERLINK("https://www.leilaoonline.net/lote/detalhe/56918", "432")</f>
      </c>
      <c r="B79" s="4" t="s">
        <f>=HYPERLINK("https://www.leilaoonline.net/lote/detalhe/56918", " 01 CONJUNTO PARA CHURRASCO: 14 PEÇAS E SUPORTE")</f>
      </c>
      <c r="C79" s="4" t="inlineStr">
        <is>
          <t>Vendido</t>
        </is>
      </c>
      <c r="D79" s="4" t="inlineStr">
        <is>
          <t>1</t>
        </is>
      </c>
      <c r="E79" s="5" t="inlineStr">
        <is>
          <t>180,00</t>
        </is>
      </c>
      <c r="F79" s="4" t="inlineStr">
        <is>
          <t>50.00</t>
        </is>
      </c>
    </row>
    <row collapsed="false" customFormat="false" customHeight="false" hidden="false" ht="12.1" outlineLevel="0" r="80">
      <c r="A80" s="5" t="s">
        <f>=HYPERLINK("https://www.leilaoonline.net/lote/detalhe/56928", "433")</f>
      </c>
      <c r="B80" s="4" t="s">
        <f>=HYPERLINK("https://www.leilaoonline.net/lote/detalhe/56928", " 01 CONJUNTO PARA CHURRASCO: 14 PEÇAS E SUPORTE")</f>
      </c>
      <c r="C80" s="4" t="inlineStr">
        <is>
          <t>Vendido</t>
        </is>
      </c>
      <c r="D80" s="4" t="inlineStr">
        <is>
          <t>1</t>
        </is>
      </c>
      <c r="E80" s="5" t="inlineStr">
        <is>
          <t>180,00</t>
        </is>
      </c>
      <c r="F80" s="4" t="inlineStr">
        <is>
          <t>50.00</t>
        </is>
      </c>
    </row>
    <row collapsed="false" customFormat="false" customHeight="false" hidden="false" ht="12.1" outlineLevel="0" r="81">
      <c r="A81" s="5" t="s">
        <f>=HYPERLINK("https://www.leilaoonline.net/lote/detalhe/56919", "434")</f>
      </c>
      <c r="B81" s="4" t="s">
        <f>=HYPERLINK("https://www.leilaoonline.net/lote/detalhe/56919", " 01 CONJUNTO PARA CHURRASCO: 14 PEÇAS E SUPORTE")</f>
      </c>
      <c r="C81" s="4" t="inlineStr">
        <is>
          <t>Vendido</t>
        </is>
      </c>
      <c r="D81" s="4" t="inlineStr">
        <is>
          <t>1</t>
        </is>
      </c>
      <c r="E81" s="5" t="inlineStr">
        <is>
          <t>180,00</t>
        </is>
      </c>
      <c r="F81" s="4" t="inlineStr">
        <is>
          <t>50.00</t>
        </is>
      </c>
    </row>
    <row collapsed="false" customFormat="false" customHeight="false" hidden="false" ht="12.1" outlineLevel="0" r="82">
      <c r="A82" s="5" t="s">
        <f>=HYPERLINK("https://www.leilaoonline.net/lote/detalhe/56924", "435")</f>
      </c>
      <c r="B82" s="4" t="s">
        <f>=HYPERLINK("https://www.leilaoonline.net/lote/detalhe/56924", " 01 CONJUNTO PARA CHURRASCO: 14 PEÇAS E SUPORTE")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180,00</t>
        </is>
      </c>
      <c r="F82" s="4" t="inlineStr">
        <is>
          <t>50.00</t>
        </is>
      </c>
    </row>
    <row collapsed="false" customFormat="false" customHeight="false" hidden="false" ht="12.1" outlineLevel="0" r="83">
      <c r="A83" s="5" t="s">
        <f>=HYPERLINK("https://www.leilaoonline.net/lote/detalhe/56921", "436")</f>
      </c>
      <c r="B83" s="4" t="s">
        <f>=HYPERLINK("https://www.leilaoonline.net/lote/detalhe/56921", " 01 CONJUNTO PARA CHURRASCO: 14 PEÇAS E SUPORTE")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180,00</t>
        </is>
      </c>
      <c r="F83" s="4" t="inlineStr">
        <is>
          <t>50.00</t>
        </is>
      </c>
    </row>
    <row collapsed="false" customFormat="false" customHeight="false" hidden="false" ht="12.1" outlineLevel="0" r="84">
      <c r="A84" s="5" t="s">
        <f>=HYPERLINK("https://www.leilaoonline.net/lote/detalhe/56926", "437")</f>
      </c>
      <c r="B84" s="4" t="s">
        <f>=HYPERLINK("https://www.leilaoonline.net/lote/detalhe/56926", " 01 CONJUNTO PARA CHURRASCO: 14 PEÇAS E SUPORTE")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180,00</t>
        </is>
      </c>
      <c r="F84" s="4" t="inlineStr">
        <is>
          <t>50.00</t>
        </is>
      </c>
    </row>
    <row collapsed="false" customFormat="false" customHeight="false" hidden="false" ht="12.1" outlineLevel="0" r="85">
      <c r="A85" s="5" t="s">
        <f>=HYPERLINK("https://www.leilaoonline.net/lote/detalhe/56920", "438")</f>
      </c>
      <c r="B85" s="4" t="s">
        <f>=HYPERLINK("https://www.leilaoonline.net/lote/detalhe/56920", " 01 CONJUNTO PARA CHURRASCO: 14 PEÇAS E SUPORTE")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180,00</t>
        </is>
      </c>
      <c r="F85" s="4" t="inlineStr">
        <is>
          <t>50.00</t>
        </is>
      </c>
    </row>
    <row collapsed="false" customFormat="false" customHeight="false" hidden="false" ht="12.1" outlineLevel="0" r="86">
      <c r="A86" s="5" t="s">
        <f>=HYPERLINK("https://www.leilaoonline.net/lote/detalhe/56929", "439")</f>
      </c>
      <c r="B86" s="4" t="s">
        <f>=HYPERLINK("https://www.leilaoonline.net/lote/detalhe/56929", " 01 CONJUNTO PARA CHURRASCO: 14 PEÇAS E SUPORTE")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180,00</t>
        </is>
      </c>
      <c r="F86" s="4" t="inlineStr">
        <is>
          <t>50.00</t>
        </is>
      </c>
    </row>
    <row collapsed="false" customFormat="false" customHeight="false" hidden="false" ht="12.1" outlineLevel="0" r="87">
      <c r="A87" s="5" t="s">
        <f>=HYPERLINK("https://www.leilaoonline.net/lote/detalhe/56922", "440")</f>
      </c>
      <c r="B87" s="4" t="s">
        <f>=HYPERLINK("https://www.leilaoonline.net/lote/detalhe/56922", " 01 CONJUNTO PARA CHURRASCO: 14 PEÇAS E SUPORTE")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180,00</t>
        </is>
      </c>
      <c r="F87" s="4" t="inlineStr">
        <is>
          <t>50.00</t>
        </is>
      </c>
    </row>
    <row collapsed="false" customFormat="false" customHeight="false" hidden="false" ht="12.1" outlineLevel="0" r="88">
      <c r="A88" s="5" t="s">
        <f>=HYPERLINK("https://www.leilaoonline.net/lote/detalhe/56927", "441")</f>
      </c>
      <c r="B88" s="4" t="s">
        <f>=HYPERLINK("https://www.leilaoonline.net/lote/detalhe/56927", " 50 pares de calçados femininos sortidos")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400,00</t>
        </is>
      </c>
      <c r="F88" s="4" t="inlineStr">
        <is>
          <t>50.00</t>
        </is>
      </c>
    </row>
    <row collapsed="false" customFormat="false" customHeight="false" hidden="false" ht="12.1" outlineLevel="0" r="89">
      <c r="A89" s="5" t="s">
        <f>=HYPERLINK("https://www.leilaoonline.net/lote/detalhe/56923", "442")</f>
      </c>
      <c r="B89" s="4" t="s">
        <f>=HYPERLINK("https://www.leilaoonline.net/lote/detalhe/56923", " Refrigerador Kelvinator. Ano 1940. Relíquia. Original 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900,00</t>
        </is>
      </c>
      <c r="F89" s="4" t="inlineStr">
        <is>
          <t>100.00</t>
        </is>
      </c>
    </row>
    <row collapsed="false" customFormat="false" customHeight="false" hidden="false" ht="12.1" outlineLevel="0" r="90">
      <c r="A90" s="5" t="s">
        <f>=HYPERLINK("https://www.leilaoonline.net/lote/detalhe/56930", "443")</f>
      </c>
      <c r="B90" s="4" t="s">
        <f>=HYPERLINK("https://www.leilaoonline.net/lote/detalhe/56930", " Refrigerador Frigidaire. Ano 1954. Relíquia. Original 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900,00</t>
        </is>
      </c>
      <c r="F90" s="4" t="inlineStr">
        <is>
          <t>100.00</t>
        </is>
      </c>
    </row>
    <row collapsed="false" customFormat="false" customHeight="false" hidden="false" ht="12.1" outlineLevel="0" r="91">
      <c r="A91" s="5" t="s">
        <f>=HYPERLINK("https://www.leilaoonline.net/lote/detalhe/56103", "447")</f>
      </c>
      <c r="B91" s="4" t="s">
        <f>=HYPERLINK("https://www.leilaoonline.net/lote/detalhe/56103", "03 CONJUNTOS PARA CHURRASCO: MODELO CABEÇA DE BOI. 6 PETISCOS")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200,00</t>
        </is>
      </c>
      <c r="F91" s="4" t="inlineStr">
        <is>
          <t>50.00</t>
        </is>
      </c>
    </row>
    <row collapsed="false" customFormat="false" customHeight="false" hidden="false" ht="12.1" outlineLevel="0" r="92">
      <c r="A92" s="5" t="s">
        <f>=HYPERLINK("https://www.leilaoonline.net/lote/detalhe/56100", "448")</f>
      </c>
      <c r="B92" s="4" t="s">
        <f>=HYPERLINK("https://www.leilaoonline.net/lote/detalhe/56100", "03 CONJUNTOS PARA CHURRASCO: MODELO CABEÇA DE BOI. 6 PETISCOS")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200,00</t>
        </is>
      </c>
      <c r="F92" s="4" t="inlineStr">
        <is>
          <t>50.00</t>
        </is>
      </c>
    </row>
    <row collapsed="false" customFormat="false" customHeight="false" hidden="false" ht="12.1" outlineLevel="0" r="93">
      <c r="A93" s="5" t="s">
        <f>=HYPERLINK("https://www.leilaoonline.net/lote/detalhe/56102", "449")</f>
      </c>
      <c r="B93" s="4" t="s">
        <f>=HYPERLINK("https://www.leilaoonline.net/lote/detalhe/56102", " 02 GARRAS PARA CHURRASCO. MODELO GARRA DE URSO (COM 6 DENTES)")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60,00</t>
        </is>
      </c>
      <c r="F93" s="4" t="inlineStr">
        <is>
          <t>50.00</t>
        </is>
      </c>
    </row>
    <row collapsed="false" customFormat="false" customHeight="false" hidden="false" ht="12.1" outlineLevel="0" r="94">
      <c r="A94" s="5" t="s">
        <f>=HYPERLINK("https://www.leilaoonline.net/lote/detalhe/56101", "450")</f>
      </c>
      <c r="B94" s="4" t="s">
        <f>=HYPERLINK("https://www.leilaoonline.net/lote/detalhe/56101", " 02 GARRAS PARA CHURRASCO. MODELO GARRA DE URSO (COM 6 DENTES)")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60,00</t>
        </is>
      </c>
      <c r="F94" s="4" t="inlineStr">
        <is>
          <t>50.00</t>
        </is>
      </c>
    </row>
    <row collapsed="false" customFormat="false" customHeight="false" hidden="false" ht="12.1" outlineLevel="0" r="95">
      <c r="A95" s="5" t="s">
        <f>=HYPERLINK("https://www.leilaoonline.net/lote/detalhe/56111", "452")</f>
      </c>
      <c r="B95" s="4" t="s">
        <f>=HYPERLINK("https://www.leilaoonline.net/lote/detalhe/56111", " 1 Aquecedor de água  a gás  (Junker ) Bosch 13 litros")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400,00</t>
        </is>
      </c>
      <c r="F95" s="4" t="inlineStr">
        <is>
          <t>50.00</t>
        </is>
      </c>
    </row>
    <row collapsed="false" customFormat="false" customHeight="false" hidden="false" ht="12.1" outlineLevel="0" r="96">
      <c r="A96" s="5" t="s">
        <f>=HYPERLINK("https://www.leilaoonline.net/lote/detalhe/56114", "453")</f>
      </c>
      <c r="B96" s="4" t="s">
        <f>=HYPERLINK("https://www.leilaoonline.net/lote/detalhe/56114", " 1 Aquecedor de água  a gás  (Junker ) Bosch 13 litros")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400,00</t>
        </is>
      </c>
      <c r="F96" s="4" t="inlineStr">
        <is>
          <t>50.00</t>
        </is>
      </c>
    </row>
    <row collapsed="false" customFormat="false" customHeight="false" hidden="false" ht="12.1" outlineLevel="0" r="97">
      <c r="A97" s="5" t="s">
        <f>=HYPERLINK("https://www.leilaoonline.net/lote/detalhe/56105", "454")</f>
      </c>
      <c r="B97" s="4" t="s">
        <f>=HYPERLINK("https://www.leilaoonline.net/lote/detalhe/56105", " 1 Aquecedor de água  a gás  (Junker ) Bosch 13 litros")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400,00</t>
        </is>
      </c>
      <c r="F97" s="4" t="inlineStr">
        <is>
          <t>50.00</t>
        </is>
      </c>
    </row>
    <row collapsed="false" customFormat="false" customHeight="false" hidden="false" ht="12.1" outlineLevel="0" r="98">
      <c r="A98" s="5" t="s">
        <f>=HYPERLINK("https://www.leilaoonline.net/lote/detalhe/56107", "455")</f>
      </c>
      <c r="B98" s="4" t="s">
        <f>=HYPERLINK("https://www.leilaoonline.net/lote/detalhe/56107", " 1 Aquecedor de água a gás marca Bosch 21.5 litros")</f>
      </c>
      <c r="C98" s="4" t="inlineStr">
        <is>
          <t>Vendido</t>
        </is>
      </c>
      <c r="D98" s="4" t="inlineStr">
        <is>
          <t>1</t>
        </is>
      </c>
      <c r="E98" s="5" t="inlineStr">
        <is>
          <t>400,00</t>
        </is>
      </c>
      <c r="F98" s="4" t="inlineStr">
        <is>
          <t>50.00</t>
        </is>
      </c>
    </row>
    <row collapsed="false" customFormat="false" customHeight="false" hidden="false" ht="12.1" outlineLevel="0" r="99">
      <c r="A99" s="5" t="s">
        <f>=HYPERLINK("https://www.leilaoonline.net/lote/detalhe/56109", "456")</f>
      </c>
      <c r="B99" s="4" t="s">
        <f>=HYPERLINK("https://www.leilaoonline.net/lote/detalhe/56109", " 1 Aquecedor de água a gás marca Bosch 21.5 litros")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400,00</t>
        </is>
      </c>
      <c r="F99" s="4" t="inlineStr">
        <is>
          <t>50.00</t>
        </is>
      </c>
    </row>
    <row collapsed="false" customFormat="false" customHeight="false" hidden="false" ht="12.1" outlineLevel="0" r="100">
      <c r="A100" s="5" t="s">
        <f>=HYPERLINK("https://www.leilaoonline.net/lote/detalhe/56112", "457")</f>
      </c>
      <c r="B100" s="4" t="s">
        <f>=HYPERLINK("https://www.leilaoonline.net/lote/detalhe/56112", " 1 Aquecedor de água a gás marca Bosch 21.5 litros")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400,00</t>
        </is>
      </c>
      <c r="F100" s="4" t="inlineStr">
        <is>
          <t>50.00</t>
        </is>
      </c>
    </row>
    <row collapsed="false" customFormat="false" customHeight="false" hidden="false" ht="12.1" outlineLevel="0" r="101">
      <c r="A101" s="5" t="s">
        <f>=HYPERLINK("https://www.leilaoonline.net/lote/detalhe/56110", "458")</f>
      </c>
      <c r="B101" s="4" t="s">
        <f>=HYPERLINK("https://www.leilaoonline.net/lote/detalhe/56110", " 1 Aquecedor de água a gás marca Bosch 21.5 litros")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400,00</t>
        </is>
      </c>
      <c r="F101" s="4" t="inlineStr">
        <is>
          <t>50.00</t>
        </is>
      </c>
    </row>
    <row collapsed="false" customFormat="false" customHeight="false" hidden="false" ht="12.1" outlineLevel="0" r="102">
      <c r="A102" s="5" t="s">
        <f>=HYPERLINK("https://www.leilaoonline.net/lote/detalhe/56106", "459")</f>
      </c>
      <c r="B102" s="4" t="s">
        <f>=HYPERLINK("https://www.leilaoonline.net/lote/detalhe/56106", " 1 Aquecedor de água a gás(Junker )  Bosch 16 litros")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400,00</t>
        </is>
      </c>
      <c r="F102" s="4" t="inlineStr">
        <is>
          <t>50.00</t>
        </is>
      </c>
    </row>
    <row collapsed="false" customFormat="false" customHeight="false" hidden="false" ht="12.1" outlineLevel="0" r="103">
      <c r="A103" s="5" t="s">
        <f>=HYPERLINK("https://www.leilaoonline.net/lote/detalhe/56113", "460")</f>
      </c>
      <c r="B103" s="4" t="s">
        <f>=HYPERLINK("https://www.leilaoonline.net/lote/detalhe/56113", " 1 Aquecedor de água a gás(Junker )  Bosch 16 litros")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400,00</t>
        </is>
      </c>
      <c r="F103" s="4" t="inlineStr">
        <is>
          <t>50.00</t>
        </is>
      </c>
    </row>
    <row collapsed="false" customFormat="false" customHeight="false" hidden="false" ht="12.1" outlineLevel="0" r="104">
      <c r="A104" s="5" t="s">
        <f>=HYPERLINK("https://www.leilaoonline.net/lote/detalhe/56115", "461")</f>
      </c>
      <c r="B104" s="4" t="s">
        <f>=HYPERLINK("https://www.leilaoonline.net/lote/detalhe/56115", " 1 Aquecedor de água a gás(Junker )  Bosch 16 litros")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400,00</t>
        </is>
      </c>
      <c r="F104" s="4" t="inlineStr">
        <is>
          <t>50.00</t>
        </is>
      </c>
    </row>
    <row collapsed="false" customFormat="false" customHeight="false" hidden="false" ht="12.1" outlineLevel="0" r="105">
      <c r="A105" s="5" t="s">
        <f>=HYPERLINK("https://www.leilaoonline.net/lote/detalhe/56108", "462")</f>
      </c>
      <c r="B105" s="4" t="s">
        <f>=HYPERLINK("https://www.leilaoonline.net/lote/detalhe/56108", " 1 Aquecedor de água a gás(Junker )  Bosch 16 litros")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400,00</t>
        </is>
      </c>
      <c r="F105" s="4" t="inlineStr">
        <is>
          <t>50.00</t>
        </is>
      </c>
    </row>
    <row collapsed="false" customFormat="false" customHeight="false" hidden="false" ht="12.1" outlineLevel="0" r="106">
      <c r="A106" s="5" t="s">
        <f>=HYPERLINK("https://www.leilaoonline.net/lote/detalhe/56118", "463")</f>
      </c>
      <c r="B106" s="4" t="s">
        <f>=HYPERLINK("https://www.leilaoonline.net/lote/detalhe/56118", " 02 vending machines. Para reparos")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1.100,00</t>
        </is>
      </c>
      <c r="F106" s="4" t="inlineStr">
        <is>
          <t>100.00</t>
        </is>
      </c>
    </row>
    <row collapsed="false" customFormat="false" customHeight="false" hidden="false" ht="12.1" outlineLevel="0" r="107">
      <c r="A107" s="5" t="s">
        <f>=HYPERLINK("https://www.leilaoonline.net/lote/detalhe/56125", "465")</f>
      </c>
      <c r="B107" s="4" t="s">
        <f>=HYPERLINK("https://www.leilaoonline.net/lote/detalhe/56125", "TURBINA WEG")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2.900,00</t>
        </is>
      </c>
      <c r="F107" s="4" t="inlineStr">
        <is>
          <t>250.00</t>
        </is>
      </c>
    </row>
    <row collapsed="false" customFormat="false" customHeight="false" hidden="false" ht="12.1" outlineLevel="0" r="108">
      <c r="A108" s="5" t="s">
        <f>=HYPERLINK("https://www.leilaoonline.net/lote/detalhe/56129", "466")</f>
      </c>
      <c r="B108" s="4" t="s">
        <f>=HYPERLINK("https://www.leilaoonline.net/lote/detalhe/56129", "  Aprox. 10 luminarias de emergência. 30 leds cada. 2.5W")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200,00</t>
        </is>
      </c>
      <c r="F108" s="4" t="inlineStr">
        <is>
          <t>50.00</t>
        </is>
      </c>
    </row>
    <row collapsed="false" customFormat="false" customHeight="false" hidden="false" ht="12.1" outlineLevel="0" r="109">
      <c r="A109" s="5" t="s">
        <f>=HYPERLINK("https://www.leilaoonline.net/lote/detalhe/56117", "467")</f>
      </c>
      <c r="B109" s="4" t="s">
        <f>=HYPERLINK("https://www.leilaoonline.net/lote/detalhe/56117", "  Aprox. 10 luminarias de emergência. 30 leds cada. 2.5W")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200,00</t>
        </is>
      </c>
      <c r="F109" s="4" t="inlineStr">
        <is>
          <t>50.00</t>
        </is>
      </c>
    </row>
    <row collapsed="false" customFormat="false" customHeight="false" hidden="false" ht="12.1" outlineLevel="0" r="110">
      <c r="A110" s="5" t="s">
        <f>=HYPERLINK("https://www.leilaoonline.net/lote/detalhe/56119", "468")</f>
      </c>
      <c r="B110" s="4" t="s">
        <f>=HYPERLINK("https://www.leilaoonline.net/lote/detalhe/56119", "  Aprox. 10 luminarias de emergência. 30 leds cada. 2.5W")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200,00</t>
        </is>
      </c>
      <c r="F110" s="4" t="inlineStr">
        <is>
          <t>50.00</t>
        </is>
      </c>
    </row>
    <row collapsed="false" customFormat="false" customHeight="false" hidden="false" ht="12.1" outlineLevel="0" r="111">
      <c r="A111" s="5" t="s">
        <f>=HYPERLINK("https://www.leilaoonline.net/lote/detalhe/56124", "469")</f>
      </c>
      <c r="B111" s="4" t="s">
        <f>=HYPERLINK("https://www.leilaoonline.net/lote/detalhe/56124", "  Aprox. 10 luminarias de emergência. 30 leds cada. 2.5W")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200,00</t>
        </is>
      </c>
      <c r="F111" s="4" t="inlineStr">
        <is>
          <t>50.00</t>
        </is>
      </c>
    </row>
    <row collapsed="false" customFormat="false" customHeight="false" hidden="false" ht="12.1" outlineLevel="0" r="112">
      <c r="A112" s="5" t="s">
        <f>=HYPERLINK("https://www.leilaoonline.net/lote/detalhe/56128", "470")</f>
      </c>
      <c r="B112" s="4" t="s">
        <f>=HYPERLINK("https://www.leilaoonline.net/lote/detalhe/56128", "  Aprox. 10 luminarias de emergência. 30 leds cada. 2.5W")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200,00</t>
        </is>
      </c>
      <c r="F112" s="4" t="inlineStr">
        <is>
          <t>50.00</t>
        </is>
      </c>
    </row>
    <row collapsed="false" customFormat="false" customHeight="false" hidden="false" ht="12.1" outlineLevel="0" r="113">
      <c r="A113" s="5" t="s">
        <f>=HYPERLINK("https://www.leilaoonline.net/lote/detalhe/56133", "471")</f>
      </c>
      <c r="B113" s="4" t="s">
        <f>=HYPERLINK("https://www.leilaoonline.net/lote/detalhe/56133", " 12 TV's. Com defeito.")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1.200,00</t>
        </is>
      </c>
      <c r="F113" s="4" t="inlineStr">
        <is>
          <t>100.00</t>
        </is>
      </c>
    </row>
    <row collapsed="false" customFormat="false" customHeight="false" hidden="false" ht="12.1" outlineLevel="0" r="114">
      <c r="A114" s="5" t="s">
        <f>=HYPERLINK("https://www.leilaoonline.net/lote/detalhe/56130", "472")</f>
      </c>
      <c r="B114" s="4" t="s">
        <f>=HYPERLINK("https://www.leilaoonline.net/lote/detalhe/56130", " Aprox. 20 un.  de sucata de notebooks e peças 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500,00</t>
        </is>
      </c>
      <c r="F114" s="4" t="inlineStr">
        <is>
          <t>200.00</t>
        </is>
      </c>
    </row>
    <row collapsed="false" customFormat="false" customHeight="false" hidden="false" ht="12.1" outlineLevel="0" r="115">
      <c r="A115" s="5" t="s">
        <f>=HYPERLINK("https://www.leilaoonline.net/lote/detalhe/56122", "473")</f>
      </c>
      <c r="B115" s="4" t="s">
        <f>=HYPERLINK("https://www.leilaoonline.net/lote/detalhe/56122", " Aprox. 20 unidades de:  rádios de carro, de mão, frentes de rádio, auto falantes e caixas de som, não testados")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200,00</t>
        </is>
      </c>
      <c r="F115" s="4" t="inlineStr">
        <is>
          <t>100.00</t>
        </is>
      </c>
    </row>
    <row collapsed="false" customFormat="false" customHeight="false" hidden="false" ht="12.1" outlineLevel="0" r="116">
      <c r="A116" s="5" t="s">
        <f>=HYPERLINK("https://www.leilaoonline.net/lote/detalhe/56141", "474")</f>
      </c>
      <c r="B116" s="4" t="s">
        <f>=HYPERLINK("https://www.leilaoonline.net/lote/detalhe/56141", " Aprox. 10 luminarias solares. Marca Eco Force")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250,00</t>
        </is>
      </c>
      <c r="F116" s="4" t="inlineStr">
        <is>
          <t>50.00</t>
        </is>
      </c>
    </row>
    <row collapsed="false" customFormat="false" customHeight="false" hidden="false" ht="12.1" outlineLevel="0" r="117">
      <c r="A117" s="5" t="s">
        <f>=HYPERLINK("https://www.leilaoonline.net/lote/detalhe/56135", "475")</f>
      </c>
      <c r="B117" s="4" t="s">
        <f>=HYPERLINK("https://www.leilaoonline.net/lote/detalhe/56135", " Aprox. 15 itens de ferramentas: peças, partes, tripé skill, cortador de pisos, maletas, partes de maletas etc 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300,00</t>
        </is>
      </c>
      <c r="F117" s="4" t="inlineStr">
        <is>
          <t>150.00</t>
        </is>
      </c>
    </row>
    <row collapsed="false" customFormat="false" customHeight="false" hidden="false" ht="12.1" outlineLevel="0" r="118">
      <c r="A118" s="5" t="s">
        <f>=HYPERLINK("https://www.leilaoonline.net/lote/detalhe/56123", "476")</f>
      </c>
      <c r="B118" s="4" t="s">
        <f>=HYPERLINK("https://www.leilaoonline.net/lote/detalhe/56123", " Desbobinadeira de chapa com caixa de redução")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2.500,00</t>
        </is>
      </c>
      <c r="F118" s="4" t="inlineStr">
        <is>
          <t>200.00</t>
        </is>
      </c>
    </row>
    <row collapsed="false" customFormat="false" customHeight="false" hidden="false" ht="12.1" outlineLevel="0" r="119">
      <c r="A119" s="5" t="s">
        <f>=HYPERLINK("https://www.leilaoonline.net/lote/detalhe/56140", "477")</f>
      </c>
      <c r="B119" s="4" t="s">
        <f>=HYPERLINK("https://www.leilaoonline.net/lote/detalhe/56140", " Conjunto de: vaso sanitário, caixa acoplada e pia de sobrepor 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200,00</t>
        </is>
      </c>
      <c r="F119" s="4" t="inlineStr">
        <is>
          <t>50.00</t>
        </is>
      </c>
    </row>
    <row collapsed="false" customFormat="false" customHeight="false" hidden="false" ht="12.1" outlineLevel="0" r="120">
      <c r="A120" s="5" t="s">
        <f>=HYPERLINK("https://www.leilaoonline.net/lote/detalhe/56137", "478")</f>
      </c>
      <c r="B120" s="4" t="s">
        <f>=HYPERLINK("https://www.leilaoonline.net/lote/detalhe/56137", " Conjunto de: vaso sanitário, caixa acoplada e pia de sobrepor 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200,00</t>
        </is>
      </c>
      <c r="F120" s="4" t="inlineStr">
        <is>
          <t>50.00</t>
        </is>
      </c>
    </row>
    <row collapsed="false" customFormat="false" customHeight="false" hidden="false" ht="12.1" outlineLevel="0" r="121">
      <c r="A121" s="5" t="s">
        <f>=HYPERLINK("https://www.leilaoonline.net/lote/detalhe/56139", "479")</f>
      </c>
      <c r="B121" s="4" t="s">
        <f>=HYPERLINK("https://www.leilaoonline.net/lote/detalhe/56139", " Maquina de café. Marca Delonghy. Capuccino e Espresso")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250,00</t>
        </is>
      </c>
      <c r="F121" s="4" t="inlineStr">
        <is>
          <t>50.00</t>
        </is>
      </c>
    </row>
    <row collapsed="false" customFormat="false" customHeight="false" hidden="false" ht="12.1" outlineLevel="0" r="122">
      <c r="A122" s="5" t="s">
        <f>=HYPERLINK("https://www.leilaoonline.net/lote/detalhe/56132", "480")</f>
      </c>
      <c r="B122" s="4" t="s">
        <f>=HYPERLINK("https://www.leilaoonline.net/lote/detalhe/56132", " Moinho triturador de cobre e mesa garimpadora 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16.500,00</t>
        </is>
      </c>
      <c r="F122" s="4" t="inlineStr">
        <is>
          <t>250.00</t>
        </is>
      </c>
    </row>
    <row collapsed="false" customFormat="false" customHeight="false" hidden="false" ht="12.1" outlineLevel="0" r="123">
      <c r="A123" s="5" t="s">
        <f>=HYPERLINK("https://www.leilaoonline.net/lote/detalhe/56126", "481")</f>
      </c>
      <c r="B123" s="4" t="s">
        <f>=HYPERLINK("https://www.leilaoonline.net/lote/detalhe/56126", " Injetora de poliuretano. Para reparo")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7.500,00</t>
        </is>
      </c>
      <c r="F123" s="4" t="inlineStr">
        <is>
          <t>250.00</t>
        </is>
      </c>
    </row>
    <row collapsed="false" customFormat="false" customHeight="false" hidden="false" ht="12.1" outlineLevel="0" r="124">
      <c r="A124" s="5" t="s">
        <f>=HYPERLINK("https://www.leilaoonline.net/lote/detalhe/56120", "482")</f>
      </c>
      <c r="B124" s="4" t="s">
        <f>=HYPERLINK("https://www.leilaoonline.net/lote/detalhe/56120", " Batedeira industrial sem tacho e sem acessórios. Para reparo")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1.200,00</t>
        </is>
      </c>
      <c r="F124" s="4" t="inlineStr">
        <is>
          <t>200.00</t>
        </is>
      </c>
    </row>
    <row collapsed="false" customFormat="false" customHeight="false" hidden="false" ht="12.1" outlineLevel="0" r="125">
      <c r="A125" s="5" t="s">
        <f>=HYPERLINK("https://www.leilaoonline.net/lote/detalhe/56127", "483")</f>
      </c>
      <c r="B125" s="4" t="s">
        <f>=HYPERLINK("https://www.leilaoonline.net/lote/detalhe/56127", " 02 calandras elétricas")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5.000,00</t>
        </is>
      </c>
      <c r="F125" s="4" t="inlineStr">
        <is>
          <t>250.00</t>
        </is>
      </c>
    </row>
    <row collapsed="false" customFormat="false" customHeight="false" hidden="false" ht="12.1" outlineLevel="0" r="126">
      <c r="A126" s="5" t="s">
        <f>=HYPERLINK("https://www.leilaoonline.net/lote/detalhe/56131", "484")</f>
      </c>
      <c r="B126" s="4" t="s">
        <f>=HYPERLINK("https://www.leilaoonline.net/lote/detalhe/56131", " Aprox. 40 placas de gelo artificial reutilizável de tamanhos variados")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300,00</t>
        </is>
      </c>
      <c r="F126" s="4" t="inlineStr">
        <is>
          <t>50.00</t>
        </is>
      </c>
    </row>
    <row collapsed="false" customFormat="false" customHeight="false" hidden="false" ht="12.1" outlineLevel="0" r="127">
      <c r="A127" s="5" t="s">
        <f>=HYPERLINK("https://www.leilaoonline.net/lote/detalhe/56138", "485")</f>
      </c>
      <c r="B127" s="4" t="s">
        <f>=HYPERLINK("https://www.leilaoonline.net/lote/detalhe/56138", " 04 caixas dágua plástica com tampa.")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400,00</t>
        </is>
      </c>
      <c r="F127" s="4" t="inlineStr">
        <is>
          <t>50.00</t>
        </is>
      </c>
    </row>
    <row collapsed="false" customFormat="false" customHeight="false" hidden="false" ht="12.1" outlineLevel="0" r="128">
      <c r="A128" s="5" t="s">
        <f>=HYPERLINK("https://www.leilaoonline.net/lote/detalhe/56134", "486")</f>
      </c>
      <c r="B128" s="4" t="s">
        <f>=HYPERLINK("https://www.leilaoonline.net/lote/detalhe/56134", " Carrinho, cadeirinha, máquina infantil e aprx. 30 calças jeans infantis")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400,00</t>
        </is>
      </c>
      <c r="F128" s="4" t="inlineStr">
        <is>
          <t>50.00</t>
        </is>
      </c>
    </row>
    <row collapsed="false" customFormat="false" customHeight="false" hidden="false" ht="12.1" outlineLevel="0" r="129">
      <c r="A129" s="5" t="s">
        <f>=HYPERLINK("https://www.leilaoonline.net/lote/detalhe/56121", "487")</f>
      </c>
      <c r="B129" s="4" t="s">
        <f>=HYPERLINK("https://www.leilaoonline.net/lote/detalhe/56121", " tripé bosch, cortador de pisos irwin, e aprox. 13 ferramentas e materiais sortidos")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400,00</t>
        </is>
      </c>
      <c r="F129" s="4" t="inlineStr">
        <is>
          <t>50.00</t>
        </is>
      </c>
    </row>
    <row collapsed="false" customFormat="false" customHeight="false" hidden="false" ht="12.1" outlineLevel="0" r="130">
      <c r="A130" s="5" t="s">
        <f>=HYPERLINK("https://www.leilaoonline.net/lote/detalhe/56136", "488")</f>
      </c>
      <c r="B130" s="4" t="s">
        <f>=HYPERLINK("https://www.leilaoonline.net/lote/detalhe/56136", " sucata de forno elétrico e fatiadora de pães")</f>
      </c>
      <c r="C130" s="4" t="inlineStr">
        <is>
          <t>Não vendido</t>
        </is>
      </c>
      <c r="D130" s="4" t="inlineStr">
        <is>
          <t>0</t>
        </is>
      </c>
      <c r="E130" s="5" t="inlineStr">
        <is>
          <t>400,00</t>
        </is>
      </c>
      <c r="F130" s="4" t="inlineStr">
        <is>
          <t>50.00</t>
        </is>
      </c>
    </row>
    <row collapsed="false" customFormat="false" customHeight="false" hidden="false" ht="12.1" outlineLevel="0" r="131">
      <c r="A131" s="5" t="s">
        <f>=HYPERLINK("https://www.leilaoonline.net/lote/detalhe/56142", "489")</f>
      </c>
      <c r="B131" s="4" t="s">
        <f>=HYPERLINK("https://www.leilaoonline.net/lote/detalhe/56142", "Serra copo e trena. Possui avaria")</f>
      </c>
      <c r="C131" s="4" t="inlineStr">
        <is>
          <t>Não vendido</t>
        </is>
      </c>
      <c r="D131" s="4" t="inlineStr">
        <is>
          <t>0</t>
        </is>
      </c>
      <c r="E131" s="5" t="inlineStr">
        <is>
          <t>200,00</t>
        </is>
      </c>
      <c r="F131" s="4" t="inlineStr">
        <is>
          <t>50.00</t>
        </is>
      </c>
    </row>
    <row collapsed="false" customFormat="false" customHeight="false" hidden="false" ht="12.1" outlineLevel="0" r="132">
      <c r="A132" s="5" t="s">
        <f>=HYPERLINK("https://www.leilaoonline.net/lote/detalhe/56148", "490")</f>
      </c>
      <c r="B132" s="4" t="s">
        <f>=HYPERLINK("https://www.leilaoonline.net/lote/detalhe/56148", " Réplica artesanal em madeira de Moto Harley. 40 cm.")</f>
      </c>
      <c r="C132" s="4" t="inlineStr">
        <is>
          <t>Não vendido</t>
        </is>
      </c>
      <c r="D132" s="4" t="inlineStr">
        <is>
          <t>0</t>
        </is>
      </c>
      <c r="E132" s="5" t="inlineStr">
        <is>
          <t>300,00</t>
        </is>
      </c>
      <c r="F132" s="4" t="inlineStr">
        <is>
          <t>50.00</t>
        </is>
      </c>
    </row>
    <row collapsed="false" customFormat="false" customHeight="false" hidden="false" ht="12.1" outlineLevel="0" r="133">
      <c r="A133" s="5" t="s">
        <f>=HYPERLINK("https://www.leilaoonline.net/lote/detalhe/56147", "491")</f>
      </c>
      <c r="B133" s="4" t="s">
        <f>=HYPERLINK("https://www.leilaoonline.net/lote/detalhe/56147", " Réplica artesanal em madeira de Moto Indian 1941. 40 cm")</f>
      </c>
      <c r="C133" s="4" t="inlineStr">
        <is>
          <t>Não vendido</t>
        </is>
      </c>
      <c r="D133" s="4" t="inlineStr">
        <is>
          <t>0</t>
        </is>
      </c>
      <c r="E133" s="5" t="inlineStr">
        <is>
          <t>300,00</t>
        </is>
      </c>
      <c r="F133" s="4" t="inlineStr">
        <is>
          <t>50.00</t>
        </is>
      </c>
    </row>
    <row collapsed="false" customFormat="false" customHeight="false" hidden="false" ht="12.1" outlineLevel="0" r="134">
      <c r="A134" s="5" t="s">
        <f>=HYPERLINK("https://www.leilaoonline.net/lote/detalhe/56150", "492")</f>
      </c>
      <c r="B134" s="4" t="s">
        <f>=HYPERLINK("https://www.leilaoonline.net/lote/detalhe/56150", " TV  Samsung 55" (sem uso). Com tela quebrada. Com acessórios.")</f>
      </c>
      <c r="C134" s="4" t="inlineStr">
        <is>
          <t>Não vendido</t>
        </is>
      </c>
      <c r="D134" s="4" t="inlineStr">
        <is>
          <t>0</t>
        </is>
      </c>
      <c r="E134" s="5" t="inlineStr">
        <is>
          <t>400,00</t>
        </is>
      </c>
      <c r="F134" s="4" t="inlineStr">
        <is>
          <t>50.00</t>
        </is>
      </c>
    </row>
    <row collapsed="false" customFormat="false" customHeight="false" hidden="false" ht="12.1" outlineLevel="0" r="135">
      <c r="A135" s="5" t="s">
        <f>=HYPERLINK("https://www.leilaoonline.net/lote/detalhe/56149", "493")</f>
      </c>
      <c r="B135" s="4" t="s">
        <f>=HYPERLINK("https://www.leilaoonline.net/lote/detalhe/56149", " TV  Samsung 55" (sem uso). Com defeito na tela. Com acessórios.")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400,00</t>
        </is>
      </c>
      <c r="F135" s="4" t="inlineStr">
        <is>
          <t>50.00</t>
        </is>
      </c>
    </row>
    <row collapsed="false" customFormat="false" customHeight="false" hidden="false" ht="12.1" outlineLevel="0" r="136">
      <c r="A136" s="5" t="s">
        <f>=HYPERLINK("https://www.leilaoonline.net/lote/detalhe/56154", "494")</f>
      </c>
      <c r="B136" s="4" t="s">
        <f>=HYPERLINK("https://www.leilaoonline.net/lote/detalhe/56154", " 02 unidades de Máquina Lavadora e Centrífuga Industrial")</f>
      </c>
      <c r="C136" s="4" t="inlineStr">
        <is>
          <t>Não vendido</t>
        </is>
      </c>
      <c r="D136" s="4" t="inlineStr">
        <is>
          <t>0</t>
        </is>
      </c>
      <c r="E136" s="5" t="inlineStr">
        <is>
          <t>2.500,00</t>
        </is>
      </c>
      <c r="F136" s="4" t="inlineStr">
        <is>
          <t>200.00</t>
        </is>
      </c>
    </row>
    <row collapsed="false" customFormat="false" customHeight="false" hidden="false" ht="12.1" outlineLevel="0" r="137">
      <c r="A137" s="5" t="s">
        <f>=HYPERLINK("https://www.leilaoonline.net/lote/detalhe/56151", "495")</f>
      </c>
      <c r="B137" s="4" t="s">
        <f>=HYPERLINK("https://www.leilaoonline.net/lote/detalhe/56151", " Cadeira elétrica antiga. Funcionando.")</f>
      </c>
      <c r="C137" s="4" t="inlineStr">
        <is>
          <t>Não vendido</t>
        </is>
      </c>
      <c r="D137" s="4" t="inlineStr">
        <is>
          <t>0</t>
        </is>
      </c>
      <c r="E137" s="5" t="inlineStr">
        <is>
          <t>1.500,00</t>
        </is>
      </c>
      <c r="F137" s="4" t="inlineStr">
        <is>
          <t>100.00</t>
        </is>
      </c>
    </row>
    <row collapsed="false" customFormat="false" customHeight="false" hidden="false" ht="12.1" outlineLevel="0" r="138">
      <c r="A138" s="5" t="s">
        <f>=HYPERLINK("https://www.leilaoonline.net/lote/detalhe/56153", "496")</f>
      </c>
      <c r="B138" s="4" t="s">
        <f>=HYPERLINK("https://www.leilaoonline.net/lote/detalhe/56153", " 02 unidades de controlador de nível para sólidos")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1.000,00</t>
        </is>
      </c>
      <c r="F138" s="4" t="inlineStr">
        <is>
          <t>50.00</t>
        </is>
      </c>
    </row>
    <row collapsed="false" customFormat="false" customHeight="false" hidden="false" ht="12.1" outlineLevel="0" r="139">
      <c r="A139" s="5" t="s">
        <f>=HYPERLINK("https://www.leilaoonline.net/lote/detalhe/56152", "497")</f>
      </c>
      <c r="B139" s="4" t="s">
        <f>=HYPERLINK("https://www.leilaoonline.net/lote/detalhe/56152", " Estufa Esterilizadora")</f>
      </c>
      <c r="C139" s="4" t="inlineStr">
        <is>
          <t>Não vendido</t>
        </is>
      </c>
      <c r="D139" s="4" t="inlineStr">
        <is>
          <t>0</t>
        </is>
      </c>
      <c r="E139" s="5" t="inlineStr">
        <is>
          <t>600,00</t>
        </is>
      </c>
      <c r="F139" s="4" t="inlineStr">
        <is>
          <t>50.00</t>
        </is>
      </c>
    </row>
    <row collapsed="false" customFormat="false" customHeight="false" hidden="false" ht="12.1" outlineLevel="0" r="140">
      <c r="A140" s="5" t="s">
        <f>=HYPERLINK("https://www.leilaoonline.net/lote/detalhe/57207", "498")</f>
      </c>
      <c r="B140" s="4" t="s">
        <f>=HYPERLINK("https://www.leilaoonline.net/lote/detalhe/57207", "Retroescavadeira em madeira (1 metro comprimento ela aberta ) articulada - toda envernizada")</f>
      </c>
      <c r="C140" s="4" t="inlineStr">
        <is>
          <t>Não vendido</t>
        </is>
      </c>
      <c r="D140" s="4" t="inlineStr">
        <is>
          <t>0</t>
        </is>
      </c>
      <c r="E140" s="5" t="inlineStr">
        <is>
          <t>350,00</t>
        </is>
      </c>
      <c r="F140" s="4" t="inlineStr">
        <is>
          <t>50.00</t>
        </is>
      </c>
    </row>
    <row collapsed="false" customFormat="false" customHeight="false" hidden="false" ht="12.1" outlineLevel="0" r="141">
      <c r="A141" s="5" t="s">
        <f>=HYPERLINK("https://www.leilaoonline.net/lote/detalhe/57208", "499")</f>
      </c>
      <c r="B141" s="4" t="s">
        <f>=HYPERLINK("https://www.leilaoonline.net/lote/detalhe/57208", "Retroescavadeira em madeira (1 metro comprimento ela aberta ) articulada - toda envernizada")</f>
      </c>
      <c r="C141" s="4" t="inlineStr">
        <is>
          <t>Não vendido</t>
        </is>
      </c>
      <c r="D141" s="4" t="inlineStr">
        <is>
          <t>0</t>
        </is>
      </c>
      <c r="E141" s="5" t="inlineStr">
        <is>
          <t>350,00</t>
        </is>
      </c>
      <c r="F141" s="4" t="inlineStr">
        <is>
          <t>50.00</t>
        </is>
      </c>
    </row>
    <row collapsed="false" customFormat="false" customHeight="false" hidden="false" ht="12.1" outlineLevel="0" r="142">
      <c r="A142" s="5" t="s">
        <f>=HYPERLINK("https://www.leilaoonline.net/lote/detalhe/57209", "500")</f>
      </c>
      <c r="B142" s="4" t="s">
        <f>=HYPERLINK("https://www.leilaoonline.net/lote/detalhe/57209", "Split modelo cassete 36.000 btus evaporadora e condensadora ")</f>
      </c>
      <c r="C142" s="4" t="inlineStr">
        <is>
          <t>Não vendido</t>
        </is>
      </c>
      <c r="D142" s="4" t="inlineStr">
        <is>
          <t>0</t>
        </is>
      </c>
      <c r="E142" s="5" t="inlineStr">
        <is>
          <t>2.000,00</t>
        </is>
      </c>
      <c r="F142" s="4" t="inlineStr">
        <is>
          <t>150.00</t>
        </is>
      </c>
    </row>
    <row collapsed="false" customFormat="false" customHeight="false" hidden="false" ht="12.1" outlineLevel="0" r="143">
      <c r="A143" s="5" t="s">
        <f>=HYPERLINK("https://www.leilaoonline.net/lote/detalhe/57210", "501")</f>
      </c>
      <c r="B143" s="4" t="s">
        <f>=HYPERLINK("https://www.leilaoonline.net/lote/detalhe/57210", "Split 36.000 btus modelo cassete condensadora e evaporadora")</f>
      </c>
      <c r="C143" s="4" t="inlineStr">
        <is>
          <t>Não vendido</t>
        </is>
      </c>
      <c r="D143" s="4" t="inlineStr">
        <is>
          <t>0</t>
        </is>
      </c>
      <c r="E143" s="5" t="inlineStr">
        <is>
          <t>2.000,00</t>
        </is>
      </c>
      <c r="F143" s="4" t="inlineStr">
        <is>
          <t>150.00</t>
        </is>
      </c>
    </row>
    <row collapsed="false" customFormat="false" customHeight="false" hidden="false" ht="12.1" outlineLevel="0" r="144">
      <c r="A144" s="5" t="s">
        <f>=HYPERLINK("https://www.leilaoonline.net/lote/detalhe/57211", "502")</f>
      </c>
      <c r="B144" s="4" t="s">
        <f>=HYPERLINK("https://www.leilaoonline.net/lote/detalhe/57211", "Lote aproxim.10 peças sendo 7 evaporadoras ,1 cortina de ar ,1 condensadora e acabamentos")</f>
      </c>
      <c r="C144" s="4" t="inlineStr">
        <is>
          <t>Não vendido</t>
        </is>
      </c>
      <c r="D144" s="4" t="inlineStr">
        <is>
          <t>0</t>
        </is>
      </c>
      <c r="E144" s="5" t="inlineStr">
        <is>
          <t>1.500,00</t>
        </is>
      </c>
      <c r="F144" s="4" t="inlineStr">
        <is>
          <t>150.00</t>
        </is>
      </c>
    </row>
    <row collapsed="false" customFormat="false" customHeight="false" hidden="false" ht="12.1" outlineLevel="0" r="145">
      <c r="A145" s="5" t="s">
        <f>=HYPERLINK("https://www.leilaoonline.net/lote/detalhe/57160", "602")</f>
      </c>
      <c r="B145" s="4" t="s">
        <f>=HYPERLINK("https://www.leilaoonline.net/lote/detalhe/57160", " Geladeira Climax. Década de 60. 110 volts. Funcionando")</f>
      </c>
      <c r="C145" s="4" t="inlineStr">
        <is>
          <t>Não vendido</t>
        </is>
      </c>
      <c r="D145" s="4" t="inlineStr">
        <is>
          <t>0</t>
        </is>
      </c>
      <c r="E145" s="5" t="inlineStr">
        <is>
          <t>400,00</t>
        </is>
      </c>
      <c r="F145" s="4" t="inlineStr">
        <is>
          <t>100.00</t>
        </is>
      </c>
    </row>
    <row collapsed="false" customFormat="false" customHeight="false" hidden="false" ht="12.1" outlineLevel="0" r="146">
      <c r="A146" s="5" t="s">
        <f>=HYPERLINK("https://www.leilaoonline.net/lote/detalhe/57164", "603")</f>
      </c>
      <c r="B146" s="4" t="s">
        <f>=HYPERLINK("https://www.leilaoonline.net/lote/detalhe/57164", " Capacete original da FAB . Utilizado em caças Mirage 2000. Necessita de restauração. Possui viseira escura e a máscara de oxigênio")</f>
      </c>
      <c r="C146" s="4" t="inlineStr">
        <is>
          <t>Não vendido</t>
        </is>
      </c>
      <c r="D146" s="4" t="inlineStr">
        <is>
          <t>0</t>
        </is>
      </c>
      <c r="E146" s="5" t="inlineStr">
        <is>
          <t>2.300,00</t>
        </is>
      </c>
      <c r="F146" s="4" t="inlineStr">
        <is>
          <t>200.00</t>
        </is>
      </c>
    </row>
    <row collapsed="false" customFormat="false" customHeight="false" hidden="false" ht="12.1" outlineLevel="0" r="147">
      <c r="A147" s="5" t="s">
        <f>=HYPERLINK("https://www.leilaoonline.net/lote/detalhe/57166", "604")</f>
      </c>
      <c r="B147" s="4" t="s">
        <f>=HYPERLINK("https://www.leilaoonline.net/lote/detalhe/57166", " Máquina de café expresso Astória com moinho. Sem porta filtros e bandeja")</f>
      </c>
      <c r="C147" s="4" t="inlineStr">
        <is>
          <t>Não vendido</t>
        </is>
      </c>
      <c r="D147" s="4" t="inlineStr">
        <is>
          <t>0</t>
        </is>
      </c>
      <c r="E147" s="5" t="inlineStr">
        <is>
          <t>1.600,00</t>
        </is>
      </c>
      <c r="F147" s="4" t="inlineStr">
        <is>
          <t>200.00</t>
        </is>
      </c>
    </row>
    <row collapsed="false" customFormat="false" customHeight="false" hidden="false" ht="12.1" outlineLevel="0" r="148">
      <c r="A148" s="5" t="s">
        <f>=HYPERLINK("https://www.leilaoonline.net/lote/detalhe/57167", "605")</f>
      </c>
      <c r="B148" s="4" t="s">
        <f>=HYPERLINK("https://www.leilaoonline.net/lote/detalhe/57167", " Máquina de café expresso Astória com moinho. Sem porta filtros e bandeja")</f>
      </c>
      <c r="C148" s="4" t="inlineStr">
        <is>
          <t>Não vendido</t>
        </is>
      </c>
      <c r="D148" s="4" t="inlineStr">
        <is>
          <t>0</t>
        </is>
      </c>
      <c r="E148" s="5" t="inlineStr">
        <is>
          <t>1.600,00</t>
        </is>
      </c>
      <c r="F148" s="4" t="inlineStr">
        <is>
          <t>200.00</t>
        </is>
      </c>
    </row>
    <row collapsed="false" customFormat="false" customHeight="false" hidden="false" ht="12.1" outlineLevel="0" r="149">
      <c r="A149" s="5" t="s">
        <f>=HYPERLINK("https://www.leilaoonline.net/lote/detalhe/57162", "608")</f>
      </c>
      <c r="B149" s="4" t="s">
        <f>=HYPERLINK("https://www.leilaoonline.net/lote/detalhe/57162", " Bomba de alto vácuo HF 55 CFM. Trifásico")</f>
      </c>
      <c r="C149" s="4" t="inlineStr">
        <is>
          <t>Não vendido</t>
        </is>
      </c>
      <c r="D149" s="4" t="inlineStr">
        <is>
          <t>0</t>
        </is>
      </c>
      <c r="E149" s="5" t="inlineStr">
        <is>
          <t>2.100,00</t>
        </is>
      </c>
      <c r="F149" s="4" t="inlineStr">
        <is>
          <t>200.00</t>
        </is>
      </c>
    </row>
    <row collapsed="false" customFormat="false" customHeight="false" hidden="false" ht="12.1" outlineLevel="0" r="150">
      <c r="A150" s="5" t="s">
        <f>=HYPERLINK("https://www.leilaoonline.net/lote/detalhe/57168", "609")</f>
      </c>
      <c r="B150" s="4" t="s">
        <f>=HYPERLINK("https://www.leilaoonline.net/lote/detalhe/57168", " Bomba de alto vácuo HF 55 CFM. Trifásico")</f>
      </c>
      <c r="C150" s="4" t="inlineStr">
        <is>
          <t>Não vendido</t>
        </is>
      </c>
      <c r="D150" s="4" t="inlineStr">
        <is>
          <t>0</t>
        </is>
      </c>
      <c r="E150" s="5" t="inlineStr">
        <is>
          <t>2.100,00</t>
        </is>
      </c>
      <c r="F150" s="4" t="inlineStr">
        <is>
          <t>200.00</t>
        </is>
      </c>
    </row>
    <row collapsed="false" customFormat="false" customHeight="false" hidden="false" ht="12.1" outlineLevel="0" r="151">
      <c r="A151" s="5" t="s">
        <f>=HYPERLINK("https://www.leilaoonline.net/lote/detalhe/57163", "610")</f>
      </c>
      <c r="B151" s="4" t="s">
        <f>=HYPERLINK("https://www.leilaoonline.net/lote/detalhe/57163", " Bomba de alto vácuo. Duplo estágio HF 110 CFM. Trifásico. Com reservatório")</f>
      </c>
      <c r="C151" s="4" t="inlineStr">
        <is>
          <t>Não vendido</t>
        </is>
      </c>
      <c r="D151" s="4" t="inlineStr">
        <is>
          <t>0</t>
        </is>
      </c>
      <c r="E151" s="5" t="inlineStr">
        <is>
          <t>4.100,00</t>
        </is>
      </c>
      <c r="F151" s="4" t="inlineStr">
        <is>
          <t>200.00</t>
        </is>
      </c>
    </row>
    <row collapsed="false" customFormat="false" customHeight="false" hidden="false" ht="12.1" outlineLevel="0" r="152">
      <c r="A152" s="5" t="s">
        <f>=HYPERLINK("https://www.leilaoonline.net/lote/detalhe/57161", "611")</f>
      </c>
      <c r="B152" s="4" t="s">
        <f>=HYPERLINK("https://www.leilaoonline.net/lote/detalhe/57161", " Cabine para camionete D 20")</f>
      </c>
      <c r="C152" s="4" t="inlineStr">
        <is>
          <t>Não vendido</t>
        </is>
      </c>
      <c r="D152" s="4" t="inlineStr">
        <is>
          <t>0</t>
        </is>
      </c>
      <c r="E152" s="5" t="inlineStr">
        <is>
          <t>1.800,00</t>
        </is>
      </c>
      <c r="F152" s="4" t="inlineStr">
        <is>
          <t>200.00</t>
        </is>
      </c>
    </row>
    <row collapsed="false" customFormat="false" customHeight="false" hidden="false" ht="12.1" outlineLevel="0" r="153">
      <c r="A153" s="5" t="s">
        <f>=HYPERLINK("https://www.leilaoonline.net/lote/detalhe/57165", "612")</f>
      </c>
      <c r="B153" s="4" t="s">
        <f>=HYPERLINK("https://www.leilaoonline.net/lote/detalhe/57165", " Maca de alumínio. Stimed. Com regulagens")</f>
      </c>
      <c r="C153" s="4" t="inlineStr">
        <is>
          <t>Não vendido</t>
        </is>
      </c>
      <c r="D153" s="4" t="inlineStr">
        <is>
          <t>0</t>
        </is>
      </c>
      <c r="E153" s="5" t="inlineStr">
        <is>
          <t>100,00</t>
        </is>
      </c>
      <c r="F153" s="4" t="inlineStr">
        <is>
          <t>50.00</t>
        </is>
      </c>
    </row>
    <row collapsed="false" customFormat="false" customHeight="false" hidden="false" ht="12.1" outlineLevel="0" r="154">
      <c r="A154" s="5" t="s">
        <f>=HYPERLINK("https://www.leilaoonline.net/lote/detalhe/57170", "613")</f>
      </c>
      <c r="B154" s="4" t="s">
        <f>=HYPERLINK("https://www.leilaoonline.net/lote/detalhe/57170", " Máquina de Vácuo. Forming")</f>
      </c>
      <c r="C154" s="4" t="inlineStr">
        <is>
          <t>Não vendido</t>
        </is>
      </c>
      <c r="D154" s="4" t="inlineStr">
        <is>
          <t>0</t>
        </is>
      </c>
      <c r="E154" s="5" t="inlineStr">
        <is>
          <t>100,00</t>
        </is>
      </c>
      <c r="F154" s="4" t="inlineStr">
        <is>
          <t>50.00</t>
        </is>
      </c>
    </row>
    <row collapsed="false" customFormat="false" customHeight="false" hidden="false" ht="12.1" outlineLevel="0" r="155">
      <c r="A155" s="5" t="s">
        <f>=HYPERLINK("https://www.leilaoonline.net/lote/detalhe/57169", "615")</f>
      </c>
      <c r="B155" s="4" t="s">
        <f>=HYPERLINK("https://www.leilaoonline.net/lote/detalhe/57169", " Escrivaninha antiga em Jacarandá. Maciço da Bahia")</f>
      </c>
      <c r="C155" s="4" t="inlineStr">
        <is>
          <t>Não vendido</t>
        </is>
      </c>
      <c r="D155" s="4" t="inlineStr">
        <is>
          <t>0</t>
        </is>
      </c>
      <c r="E155" s="5" t="inlineStr">
        <is>
          <t>750,00</t>
        </is>
      </c>
      <c r="F155" s="4" t="inlineStr">
        <is>
          <t>100.00</t>
        </is>
      </c>
    </row>
    <row collapsed="false" customFormat="false" customHeight="false" hidden="false" ht="12.1" outlineLevel="0" r="156">
      <c r="A156" s="5" t="s">
        <f>=HYPERLINK("https://www.leilaoonline.net/lote/detalhe/57173", "617")</f>
      </c>
      <c r="B156" s="4" t="s">
        <f>=HYPERLINK("https://www.leilaoonline.net/lote/detalhe/57173", " Cortador de asfalto/concreto Petrotec a gasolina. Faltando peças")</f>
      </c>
      <c r="C156" s="4" t="inlineStr">
        <is>
          <t>Não vendido</t>
        </is>
      </c>
      <c r="D156" s="4" t="inlineStr">
        <is>
          <t>0</t>
        </is>
      </c>
      <c r="E156" s="5" t="inlineStr">
        <is>
          <t>700,00</t>
        </is>
      </c>
      <c r="F156" s="4" t="inlineStr">
        <is>
          <t>100.00</t>
        </is>
      </c>
    </row>
    <row collapsed="false" customFormat="false" customHeight="false" hidden="false" ht="12.1" outlineLevel="0" r="157">
      <c r="A157" s="5" t="s">
        <f>=HYPERLINK("https://www.leilaoonline.net/lote/detalhe/57171", "619")</f>
      </c>
      <c r="B157" s="4" t="s">
        <f>=HYPERLINK("https://www.leilaoonline.net/lote/detalhe/57171", " Capota F1000")</f>
      </c>
      <c r="C157" s="4" t="inlineStr">
        <is>
          <t>Não vendido</t>
        </is>
      </c>
      <c r="D157" s="4" t="inlineStr">
        <is>
          <t>0</t>
        </is>
      </c>
      <c r="E157" s="5" t="inlineStr">
        <is>
          <t>350,00</t>
        </is>
      </c>
      <c r="F157" s="4" t="inlineStr">
        <is>
          <t>50.00</t>
        </is>
      </c>
    </row>
    <row collapsed="false" customFormat="false" customHeight="false" hidden="false" ht="12.1" outlineLevel="0" r="158">
      <c r="A158" s="5" t="s">
        <f>=HYPERLINK("https://www.leilaoonline.net/lote/detalhe/57172", "620")</f>
      </c>
      <c r="B158" s="4" t="s">
        <f>=HYPERLINK("https://www.leilaoonline.net/lote/detalhe/57172", " Peugeot Partner. Ano 99 a gasolina")</f>
      </c>
      <c r="C158" s="4" t="inlineStr">
        <is>
          <t>Vendido</t>
        </is>
      </c>
      <c r="D158" s="4" t="inlineStr">
        <is>
          <t>1</t>
        </is>
      </c>
      <c r="E158" s="5" t="inlineStr">
        <is>
          <t>4.400,00</t>
        </is>
      </c>
      <c r="F158" s="4" t="inlineStr">
        <is>
          <t>200.00</t>
        </is>
      </c>
    </row>
    <row collapsed="false" customFormat="false" customHeight="false" hidden="false" ht="12.1" outlineLevel="0" r="159">
      <c r="A159" s="5" t="s">
        <f>=HYPERLINK("https://www.leilaoonline.net/lote/detalhe/57174", "621")</f>
      </c>
      <c r="B159" s="4" t="s">
        <f>=HYPERLINK("https://www.leilaoonline.net/lote/detalhe/57174", " Pista fria")</f>
      </c>
      <c r="C159" s="4" t="inlineStr">
        <is>
          <t>Não vendido</t>
        </is>
      </c>
      <c r="D159" s="4" t="inlineStr">
        <is>
          <t>0</t>
        </is>
      </c>
      <c r="E159" s="5" t="inlineStr">
        <is>
          <t>500,00</t>
        </is>
      </c>
      <c r="F159" s="4" t="inlineStr">
        <is>
          <t>100.00</t>
        </is>
      </c>
    </row>
    <row collapsed="false" customFormat="false" customHeight="false" hidden="false" ht="12.1" outlineLevel="0" r="160">
      <c r="A160" s="5" t="s">
        <f>=HYPERLINK("https://www.leilaoonline.net/lote/detalhe/57176", "625")</f>
      </c>
      <c r="B160" s="4" t="s">
        <f>=HYPERLINK("https://www.leilaoonline.net/lote/detalhe/57176", " Gerador de energia a gasolina. Funcionando")</f>
      </c>
      <c r="C160" s="4" t="inlineStr">
        <is>
          <t>Não vendido</t>
        </is>
      </c>
      <c r="D160" s="4" t="inlineStr">
        <is>
          <t>0</t>
        </is>
      </c>
      <c r="E160" s="5" t="inlineStr">
        <is>
          <t>1.000,00</t>
        </is>
      </c>
      <c r="F160" s="4" t="inlineStr">
        <is>
          <t>200.00</t>
        </is>
      </c>
    </row>
    <row collapsed="false" customFormat="false" customHeight="false" hidden="false" ht="12.1" outlineLevel="0" r="161">
      <c r="A161" s="5" t="s">
        <f>=HYPERLINK("https://www.leilaoonline.net/lote/detalhe/57177", "626")</f>
      </c>
      <c r="B161" s="4" t="s">
        <f>=HYPERLINK("https://www.leilaoonline.net/lote/detalhe/57177", " Máquina de café expresso FunKitchen. Não está funcionando ")</f>
      </c>
      <c r="C161" s="4" t="inlineStr">
        <is>
          <t>Não vendido</t>
        </is>
      </c>
      <c r="D161" s="4" t="inlineStr">
        <is>
          <t>0</t>
        </is>
      </c>
      <c r="E161" s="5" t="inlineStr">
        <is>
          <t>150,00</t>
        </is>
      </c>
      <c r="F161" s="4" t="inlineStr">
        <is>
          <t>50.00</t>
        </is>
      </c>
    </row>
    <row collapsed="false" customFormat="false" customHeight="false" hidden="false" ht="12.1" outlineLevel="0" r="162">
      <c r="A162" s="5" t="s">
        <f>=HYPERLINK("https://www.leilaoonline.net/lote/detalhe/57175", "627")</f>
      </c>
      <c r="B162" s="4" t="s">
        <f>=HYPERLINK("https://www.leilaoonline.net/lote/detalhe/57175", " Guincho tipo girafa para 3 toneladas")</f>
      </c>
      <c r="C162" s="4" t="inlineStr">
        <is>
          <t>Não vendido</t>
        </is>
      </c>
      <c r="D162" s="4" t="inlineStr">
        <is>
          <t>0</t>
        </is>
      </c>
      <c r="E162" s="5" t="inlineStr">
        <is>
          <t>1.500,00</t>
        </is>
      </c>
      <c r="F162" s="4" t="inlineStr">
        <is>
          <t>100.00</t>
        </is>
      </c>
    </row>
    <row collapsed="false" customFormat="false" customHeight="false" hidden="false" ht="12.1" outlineLevel="0" r="163">
      <c r="A163" s="5" t="s">
        <f>=HYPERLINK("https://www.leilaoonline.net/lote/detalhe/57184", "631")</f>
      </c>
      <c r="B163" s="4" t="s">
        <f>=HYPERLINK("https://www.leilaoonline.net/lote/detalhe/57184", " 3 fritadeiras, sendo 2 elétricas e 1 a gás")</f>
      </c>
      <c r="C163" s="4" t="inlineStr">
        <is>
          <t>Não vendido</t>
        </is>
      </c>
      <c r="D163" s="4" t="inlineStr">
        <is>
          <t>0</t>
        </is>
      </c>
      <c r="E163" s="5" t="inlineStr">
        <is>
          <t>800,00</t>
        </is>
      </c>
      <c r="F163" s="4" t="inlineStr">
        <is>
          <t>100.00</t>
        </is>
      </c>
    </row>
    <row collapsed="false" customFormat="false" customHeight="false" hidden="false" ht="12.1" outlineLevel="0" r="164">
      <c r="A164" s="5" t="s">
        <f>=HYPERLINK("https://www.leilaoonline.net/lote/detalhe/57186", "632")</f>
      </c>
      <c r="B164" s="4" t="s">
        <f>=HYPERLINK("https://www.leilaoonline.net/lote/detalhe/57186", " Gramofone. Réplica com aproximadamente 29 discos antigos de 78 rotações")</f>
      </c>
      <c r="C164" s="4" t="inlineStr">
        <is>
          <t>Não vendido</t>
        </is>
      </c>
      <c r="D164" s="4" t="inlineStr">
        <is>
          <t>0</t>
        </is>
      </c>
      <c r="E164" s="5" t="inlineStr">
        <is>
          <t>1.000,00</t>
        </is>
      </c>
      <c r="F164" s="4" t="inlineStr">
        <is>
          <t>200.00</t>
        </is>
      </c>
    </row>
    <row collapsed="false" customFormat="false" customHeight="false" hidden="false" ht="12.1" outlineLevel="0" r="165">
      <c r="A165" s="5" t="s">
        <f>=HYPERLINK("https://www.leilaoonline.net/lote/detalhe/57185", "633")</f>
      </c>
      <c r="B165" s="4" t="s">
        <f>=HYPERLINK("https://www.leilaoonline.net/lote/detalhe/57185", " Jogo de 04 rodas originais D20. Aro 15"")</f>
      </c>
      <c r="C165" s="4" t="inlineStr">
        <is>
          <t>Não vendido</t>
        </is>
      </c>
      <c r="D165" s="4" t="inlineStr">
        <is>
          <t>0</t>
        </is>
      </c>
      <c r="E165" s="5" t="inlineStr">
        <is>
          <t>500,00</t>
        </is>
      </c>
      <c r="F165" s="4" t="inlineStr">
        <is>
          <t>100.00</t>
        </is>
      </c>
    </row>
    <row collapsed="false" customFormat="false" customHeight="false" hidden="false" ht="12.1" outlineLevel="0" r="166">
      <c r="A166" s="5" t="s">
        <f>=HYPERLINK("https://www.leilaoonline.net/lote/detalhe/57187", "635")</f>
      </c>
      <c r="B166" s="4" t="s">
        <f>=HYPERLINK("https://www.leilaoonline.net/lote/detalhe/57187", " Cervejeira Hussman (pequena). Funcionando")</f>
      </c>
      <c r="C166" s="4" t="inlineStr">
        <is>
          <t>Não vendido</t>
        </is>
      </c>
      <c r="D166" s="4" t="inlineStr">
        <is>
          <t>1</t>
        </is>
      </c>
      <c r="E166" s="5" t="inlineStr">
        <is>
          <t>550,00</t>
        </is>
      </c>
      <c r="F166" s="4" t="inlineStr">
        <is>
          <t>100.00</t>
        </is>
      </c>
    </row>
    <row collapsed="false" customFormat="false" customHeight="false" hidden="false" ht="12.1" outlineLevel="0" r="167">
      <c r="A167" s="5" t="s">
        <f>=HYPERLINK("https://www.leilaoonline.net/lote/detalhe/57188", "636")</f>
      </c>
      <c r="B167" s="4" t="s">
        <f>=HYPERLINK("https://www.leilaoonline.net/lote/detalhe/57188", " Máquina de café expresso Saeco 220 volts. Funcionando")</f>
      </c>
      <c r="C167" s="4" t="inlineStr">
        <is>
          <t>Não vendido</t>
        </is>
      </c>
      <c r="D167" s="4" t="inlineStr">
        <is>
          <t>0</t>
        </is>
      </c>
      <c r="E167" s="5" t="inlineStr">
        <is>
          <t>500,00</t>
        </is>
      </c>
      <c r="F167" s="4" t="inlineStr">
        <is>
          <t>100.00</t>
        </is>
      </c>
    </row>
    <row collapsed="false" customFormat="false" customHeight="false" hidden="false" ht="12.1" outlineLevel="0" r="168">
      <c r="A168" s="5" t="s">
        <f>=HYPERLINK("https://www.leilaoonline.net/lote/detalhe/57189", "637")</f>
      </c>
      <c r="B168" s="4" t="s">
        <f>=HYPERLINK("https://www.leilaoonline.net/lote/detalhe/57189", " Gerador de energia a gasolina")</f>
      </c>
      <c r="C168" s="4" t="inlineStr">
        <is>
          <t>Não vendido</t>
        </is>
      </c>
      <c r="D168" s="4" t="inlineStr">
        <is>
          <t>1</t>
        </is>
      </c>
      <c r="E168" s="5" t="inlineStr">
        <is>
          <t>150,00</t>
        </is>
      </c>
      <c r="F168" s="4" t="inlineStr">
        <is>
          <t>50.00</t>
        </is>
      </c>
    </row>
    <row collapsed="false" customFormat="false" customHeight="false" hidden="false" ht="12.1" outlineLevel="0" r="169">
      <c r="A169" s="5" t="s">
        <f>=HYPERLINK("https://www.leilaoonline.net/lote/detalhe/57190", "638")</f>
      </c>
      <c r="B169" s="4" t="s">
        <f>=HYPERLINK("https://www.leilaoonline.net/lote/detalhe/57190", " Frigobar década de 40 restaurado transformado em cervejeira, com controlador digital. 110 volts. Funcionando")</f>
      </c>
      <c r="C169" s="4" t="inlineStr">
        <is>
          <t>Não vendido</t>
        </is>
      </c>
      <c r="D169" s="4" t="inlineStr">
        <is>
          <t>0</t>
        </is>
      </c>
      <c r="E169" s="5" t="inlineStr">
        <is>
          <t>3.000,00</t>
        </is>
      </c>
      <c r="F169" s="4" t="inlineStr">
        <is>
          <t>200.00</t>
        </is>
      </c>
    </row>
    <row collapsed="false" customFormat="false" customHeight="false" hidden="false" ht="12.1" outlineLevel="0" r="170">
      <c r="A170" s="5" t="s">
        <f>=HYPERLINK("https://www.leilaoonline.net/lote/detalhe/57191", "639")</f>
      </c>
      <c r="B170" s="4" t="s">
        <f>=HYPERLINK("https://www.leilaoonline.net/lote/detalhe/57191", " 2 portas de F1000")</f>
      </c>
      <c r="C170" s="4" t="inlineStr">
        <is>
          <t>Não vendido</t>
        </is>
      </c>
      <c r="D170" s="4" t="inlineStr">
        <is>
          <t>0</t>
        </is>
      </c>
      <c r="E170" s="5" t="inlineStr">
        <is>
          <t>1.000,00</t>
        </is>
      </c>
      <c r="F170" s="4" t="inlineStr">
        <is>
          <t>200.00</t>
        </is>
      </c>
    </row>
    <row collapsed="false" customFormat="false" customHeight="false" hidden="false" ht="12.1" outlineLevel="0" r="171">
      <c r="A171" s="5" t="s">
        <f>=HYPERLINK("https://www.leilaoonline.net/lote/detalhe/57182", "641")</f>
      </c>
      <c r="B171" s="4" t="s">
        <f>=HYPERLINK("https://www.leilaoonline.net/lote/detalhe/57182", " 04 máquinas de lavar roupas")</f>
      </c>
      <c r="C171" s="4" t="inlineStr">
        <is>
          <t>Não vendido</t>
        </is>
      </c>
      <c r="D171" s="4" t="inlineStr">
        <is>
          <t>0</t>
        </is>
      </c>
      <c r="E171" s="5" t="inlineStr">
        <is>
          <t>150,00</t>
        </is>
      </c>
      <c r="F171" s="4" t="inlineStr">
        <is>
          <t>50.00</t>
        </is>
      </c>
    </row>
    <row collapsed="false" customFormat="false" customHeight="false" hidden="false" ht="12.1" outlineLevel="0" r="172">
      <c r="A172" s="5" t="s">
        <f>=HYPERLINK("https://www.leilaoonline.net/lote/detalhe/57183", "642")</f>
      </c>
      <c r="B172" s="4" t="s">
        <f>=HYPERLINK("https://www.leilaoonline.net/lote/detalhe/57183", " Câmara fria. 220 volts. Funcionando")</f>
      </c>
      <c r="C172" s="4" t="inlineStr">
        <is>
          <t>Não vendido</t>
        </is>
      </c>
      <c r="D172" s="4" t="inlineStr">
        <is>
          <t>0</t>
        </is>
      </c>
      <c r="E172" s="5" t="inlineStr">
        <is>
          <t>1.750,00</t>
        </is>
      </c>
      <c r="F172" s="4" t="inlineStr">
        <is>
          <t>200.00</t>
        </is>
      </c>
    </row>
    <row collapsed="false" customFormat="false" customHeight="false" hidden="false" ht="12.1" outlineLevel="0" r="173">
      <c r="A173" s="5" t="s">
        <f>=HYPERLINK("https://www.leilaoonline.net/lote/detalhe/57181", "645")</f>
      </c>
      <c r="B173" s="4" t="s">
        <f>=HYPERLINK("https://www.leilaoonline.net/lote/detalhe/57181", " Fuscão 1.500. Ano 71")</f>
      </c>
      <c r="C173" s="4" t="inlineStr">
        <is>
          <t>Não vendido</t>
        </is>
      </c>
      <c r="D173" s="4" t="inlineStr">
        <is>
          <t>0</t>
        </is>
      </c>
      <c r="E173" s="5" t="inlineStr">
        <is>
          <t>2.800,00</t>
        </is>
      </c>
      <c r="F173" s="4" t="inlineStr">
        <is>
          <t>200.00</t>
        </is>
      </c>
    </row>
    <row collapsed="false" customFormat="false" customHeight="false" hidden="false" ht="12.1" outlineLevel="0" r="174">
      <c r="A174" s="5" t="s">
        <f>=HYPERLINK("https://www.leilaoonline.net/lote/detalhe/57178", "647")</f>
      </c>
      <c r="B174" s="4" t="s">
        <f>=HYPERLINK("https://www.leilaoonline.net/lote/detalhe/57178", " Cabine de F1.000 Ano 86 reformada")</f>
      </c>
      <c r="C174" s="4" t="inlineStr">
        <is>
          <t>Não vendido</t>
        </is>
      </c>
      <c r="D174" s="4" t="inlineStr">
        <is>
          <t>0</t>
        </is>
      </c>
      <c r="E174" s="5" t="inlineStr">
        <is>
          <t>3.200,00</t>
        </is>
      </c>
      <c r="F174" s="4" t="inlineStr">
        <is>
          <t>200.00</t>
        </is>
      </c>
    </row>
    <row collapsed="false" customFormat="false" customHeight="false" hidden="false" ht="12.1" outlineLevel="0" r="175">
      <c r="A175" s="5" t="s">
        <f>=HYPERLINK("https://www.leilaoonline.net/lote/detalhe/57180", "650")</f>
      </c>
      <c r="B175" s="4" t="s">
        <f>=HYPERLINK("https://www.leilaoonline.net/lote/detalhe/57180", " Motor estacionário Honda 6.5 Hp")</f>
      </c>
      <c r="C175" s="4" t="inlineStr">
        <is>
          <t>Não vendido</t>
        </is>
      </c>
      <c r="D175" s="4" t="inlineStr">
        <is>
          <t>0</t>
        </is>
      </c>
      <c r="E175" s="5" t="inlineStr">
        <is>
          <t>200,00</t>
        </is>
      </c>
      <c r="F175" s="4" t="inlineStr">
        <is>
          <t>50.00</t>
        </is>
      </c>
    </row>
    <row collapsed="false" customFormat="false" customHeight="false" hidden="false" ht="12.1" outlineLevel="0" r="176">
      <c r="A176" s="5" t="s">
        <f>=HYPERLINK("https://www.leilaoonline.net/lote/detalhe/57179", "651")</f>
      </c>
      <c r="B176" s="4" t="s">
        <f>=HYPERLINK("https://www.leilaoonline.net/lote/detalhe/57179", " Câmara fria com controlador digital. Funcionando")</f>
      </c>
      <c r="C176" s="4" t="inlineStr">
        <is>
          <t>Não vendido</t>
        </is>
      </c>
      <c r="D176" s="4" t="inlineStr">
        <is>
          <t>0</t>
        </is>
      </c>
      <c r="E176" s="5" t="inlineStr">
        <is>
          <t>2.150,00</t>
        </is>
      </c>
      <c r="F176" s="4" t="inlineStr">
        <is>
          <t>200.00</t>
        </is>
      </c>
    </row>
    <row collapsed="false" customFormat="false" customHeight="false" hidden="false" ht="12.1" outlineLevel="0" r="177">
      <c r="A177" s="5" t="s">
        <f>=HYPERLINK("https://www.leilaoonline.net/lote/detalhe/57192", "654")</f>
      </c>
      <c r="B177" s="4" t="s">
        <f>=HYPERLINK("https://www.leilaoonline.net/lote/detalhe/57192", " Balcão aço vitrine")</f>
      </c>
      <c r="C177" s="4" t="inlineStr">
        <is>
          <t>Não vendido</t>
        </is>
      </c>
      <c r="D177" s="4" t="inlineStr">
        <is>
          <t>0</t>
        </is>
      </c>
      <c r="E177" s="5" t="inlineStr">
        <is>
          <t>150,00</t>
        </is>
      </c>
      <c r="F177" s="4" t="inlineStr">
        <is>
          <t>50.00</t>
        </is>
      </c>
    </row>
    <row collapsed="false" customFormat="false" customHeight="false" hidden="false" ht="12.1" outlineLevel="0" r="178">
      <c r="A178" s="5" t="s">
        <f>=HYPERLINK("https://www.leilaoonline.net/lote/detalhe/57193", "656")</f>
      </c>
      <c r="B178" s="4" t="s">
        <f>=HYPERLINK("https://www.leilaoonline.net/lote/detalhe/57193", " Aspirador de pó industrial")</f>
      </c>
      <c r="C178" s="4" t="inlineStr">
        <is>
          <t>Não vendido</t>
        </is>
      </c>
      <c r="D178" s="4" t="inlineStr">
        <is>
          <t>0</t>
        </is>
      </c>
      <c r="E178" s="5" t="inlineStr">
        <is>
          <t>300,00</t>
        </is>
      </c>
      <c r="F178" s="4" t="inlineStr">
        <is>
          <t>100.00</t>
        </is>
      </c>
    </row>
    <row collapsed="false" customFormat="false" customHeight="false" hidden="false" ht="12.1" outlineLevel="0" r="179">
      <c r="A179" s="5" t="s">
        <f>=HYPERLINK("https://www.leilaoonline.net/lote/detalhe/57194", "658")</f>
      </c>
      <c r="B179" s="4" t="s">
        <f>=HYPERLINK("https://www.leilaoonline.net/lote/detalhe/57194", " Cancela de portaria com pistão hidráulico sem testes")</f>
      </c>
      <c r="C179" s="4" t="inlineStr">
        <is>
          <t>Não vendido</t>
        </is>
      </c>
      <c r="D179" s="4" t="inlineStr">
        <is>
          <t>0</t>
        </is>
      </c>
      <c r="E179" s="5" t="inlineStr">
        <is>
          <t>1.200,00</t>
        </is>
      </c>
      <c r="F179" s="4" t="inlineStr">
        <is>
          <t>100.00</t>
        </is>
      </c>
    </row>
    <row collapsed="false" customFormat="false" customHeight="false" hidden="false" ht="12.1" outlineLevel="0" r="180">
      <c r="A180" s="5" t="s">
        <f>=HYPERLINK("https://www.leilaoonline.net/lote/detalhe/57195", "660")</f>
      </c>
      <c r="B180" s="4" t="s">
        <f>=HYPERLINK("https://www.leilaoonline.net/lote/detalhe/57195", " Adega de vinhos com compressor. Funcionando")</f>
      </c>
      <c r="C180" s="4" t="inlineStr">
        <is>
          <t>Não vendido</t>
        </is>
      </c>
      <c r="D180" s="4" t="inlineStr">
        <is>
          <t>0</t>
        </is>
      </c>
      <c r="E180" s="5" t="inlineStr">
        <is>
          <t>500,00</t>
        </is>
      </c>
      <c r="F180" s="4" t="inlineStr">
        <is>
          <t>100.00</t>
        </is>
      </c>
    </row>
    <row collapsed="false" customFormat="false" customHeight="false" hidden="false" ht="12.1" outlineLevel="0" r="181">
      <c r="A181" s="5" t="s">
        <f>=HYPERLINK("https://www.leilaoonline.net/lote/detalhe/57196", "661")</f>
      </c>
      <c r="B181" s="4" t="s">
        <f>=HYPERLINK("https://www.leilaoonline.net/lote/detalhe/57196", " Lote contendo 2 fornos microondas e 1 forno elétrico ")</f>
      </c>
      <c r="C181" s="4" t="inlineStr">
        <is>
          <t>Não vendido</t>
        </is>
      </c>
      <c r="D181" s="4" t="inlineStr">
        <is>
          <t>0</t>
        </is>
      </c>
      <c r="E181" s="5" t="inlineStr">
        <is>
          <t>150,00</t>
        </is>
      </c>
      <c r="F181" s="4" t="inlineStr">
        <is>
          <t>50.00</t>
        </is>
      </c>
    </row>
    <row collapsed="false" customFormat="false" customHeight="false" hidden="false" ht="12.1" outlineLevel="0" r="182">
      <c r="A182" s="5" t="s">
        <f>=HYPERLINK("https://www.leilaoonline.net/lote/detalhe/57197", "663")</f>
      </c>
      <c r="B182" s="4" t="s">
        <f>=HYPERLINK("https://www.leilaoonline.net/lote/detalhe/57197", " 8 postes em ferro fundido do inicio do século XX da fundação da cidade de São Carlos")</f>
      </c>
      <c r="C182" s="4" t="inlineStr">
        <is>
          <t>Não vendido</t>
        </is>
      </c>
      <c r="D182" s="4" t="inlineStr">
        <is>
          <t>0</t>
        </is>
      </c>
      <c r="E182" s="5" t="inlineStr">
        <is>
          <t>3.100,00</t>
        </is>
      </c>
      <c r="F182" s="4" t="inlineStr">
        <is>
          <t>200.00</t>
        </is>
      </c>
    </row>
    <row collapsed="false" customFormat="false" customHeight="false" hidden="false" ht="12.1" outlineLevel="0" r="183">
      <c r="A183" s="5" t="s">
        <f>=HYPERLINK("https://www.leilaoonline.net/lote/detalhe/57198", "664")</f>
      </c>
      <c r="B183" s="4" t="s">
        <f>=HYPERLINK("https://www.leilaoonline.net/lote/detalhe/57198", " Câmara fria. 4 portas. em aço inox. Não está funcionando")</f>
      </c>
      <c r="C183" s="4" t="inlineStr">
        <is>
          <t>Não vendido</t>
        </is>
      </c>
      <c r="D183" s="4" t="inlineStr">
        <is>
          <t>0</t>
        </is>
      </c>
      <c r="E183" s="5" t="inlineStr">
        <is>
          <t>250,00</t>
        </is>
      </c>
      <c r="F183" s="4" t="inlineStr">
        <is>
          <t>100.00</t>
        </is>
      </c>
    </row>
    <row collapsed="false" customFormat="false" customHeight="false" hidden="false" ht="12.1" outlineLevel="0" r="184">
      <c r="A184" s="5" t="s">
        <f>=HYPERLINK("https://www.leilaoonline.net/lote/detalhe/57199", "666")</f>
      </c>
      <c r="B184" s="4" t="s">
        <f>=HYPERLINK("https://www.leilaoonline.net/lote/detalhe/57199", " Lote de antiguidades contendo: 1 máquina de costura Elna com estojo, 2 máquinas de escrever, 1 rádio Mitsubishi, 8 transistores com estojo, 1 rádio 3 em 1 CCE (sem as caixas), 1 receiver Gradiente (sem as caixas),1 receiver Motoradio (sem as caixas), 1 toca fitas Philipps (sem as caixas), 1 filmado")</f>
      </c>
      <c r="C184" s="4" t="inlineStr">
        <is>
          <t>Não vendido</t>
        </is>
      </c>
      <c r="D184" s="4" t="inlineStr">
        <is>
          <t>0</t>
        </is>
      </c>
      <c r="E184" s="5" t="inlineStr">
        <is>
          <t>700,00</t>
        </is>
      </c>
      <c r="F184" s="4" t="inlineStr">
        <is>
          <t>100.00</t>
        </is>
      </c>
    </row>
    <row collapsed="false" customFormat="false" customHeight="false" hidden="false" ht="12.1" outlineLevel="0" r="185">
      <c r="A185" s="5" t="s">
        <f>=HYPERLINK("https://www.leilaoonline.net/lote/detalhe/57200", "670")</f>
      </c>
      <c r="B185" s="4" t="s">
        <f>=HYPERLINK("https://www.leilaoonline.net/lote/detalhe/57200", " 02 Geladeiras frigidare antigas")</f>
      </c>
      <c r="C185" s="4" t="inlineStr">
        <is>
          <t>Não vendido</t>
        </is>
      </c>
      <c r="D185" s="4" t="inlineStr">
        <is>
          <t>0</t>
        </is>
      </c>
      <c r="E185" s="5" t="inlineStr">
        <is>
          <t>350,00</t>
        </is>
      </c>
      <c r="F185" s="4" t="inlineStr">
        <is>
          <t>100.00</t>
        </is>
      </c>
    </row>
    <row collapsed="false" customFormat="false" customHeight="false" hidden="false" ht="12.1" outlineLevel="0" r="186">
      <c r="A186" s="5" t="s">
        <f>=HYPERLINK("https://www.leilaoonline.net/lote/detalhe/57201", "671")</f>
      </c>
      <c r="B186" s="4" t="s">
        <f>=HYPERLINK("https://www.leilaoonline.net/lote/detalhe/57201", " Lote cotendo 2 bancadas de 6 metros metalon. Tampos deteriorados")</f>
      </c>
      <c r="C186" s="4" t="inlineStr">
        <is>
          <t>Não vendido</t>
        </is>
      </c>
      <c r="D186" s="4" t="inlineStr">
        <is>
          <t>0</t>
        </is>
      </c>
      <c r="E186" s="5" t="inlineStr">
        <is>
          <t>250,00</t>
        </is>
      </c>
      <c r="F186" s="4" t="inlineStr">
        <is>
          <t>50.00</t>
        </is>
      </c>
    </row>
    <row collapsed="false" customFormat="false" customHeight="false" hidden="false" ht="12.1" outlineLevel="0" r="187">
      <c r="A187" s="5" t="s">
        <f>=HYPERLINK("https://www.leilaoonline.net/lote/detalhe/55999", "703")</f>
      </c>
      <c r="B187" s="4" t="s">
        <f>=HYPERLINK("https://www.leilaoonline.net/lote/detalhe/55999", "Aprox. 100 metros de Arame farpado Elefante")</f>
      </c>
      <c r="C187" s="4" t="inlineStr">
        <is>
          <t>Não vendido</t>
        </is>
      </c>
      <c r="D187" s="4" t="inlineStr">
        <is>
          <t>0</t>
        </is>
      </c>
      <c r="E187" s="5" t="inlineStr">
        <is>
          <t>100,00</t>
        </is>
      </c>
      <c r="F187" s="4" t="inlineStr">
        <is>
          <t>50.00</t>
        </is>
      </c>
    </row>
    <row collapsed="false" customFormat="false" customHeight="false" hidden="false" ht="12.1" outlineLevel="0" r="188">
      <c r="A188" s="5" t="s">
        <f>=HYPERLINK("https://www.leilaoonline.net/lote/detalhe/56097", "801")</f>
      </c>
      <c r="B188" s="4" t="s">
        <f>=HYPERLINK("https://www.leilaoonline.net/lote/detalhe/56097", " Lotes de acoplamentos sendo: Composto por: 02 acoplamento elástico de garras 168 e 01 acoplamento elástico de garras 194 todos da marca Acionac, 02 acoplamento de grade 5F e 01 tampa para acoplamento 8F todos da marca Falk")</f>
      </c>
      <c r="C188" s="4" t="inlineStr">
        <is>
          <t>Vendido</t>
        </is>
      </c>
      <c r="D188" s="4" t="inlineStr">
        <is>
          <t>1</t>
        </is>
      </c>
      <c r="E188" s="5" t="inlineStr">
        <is>
          <t>900,00</t>
        </is>
      </c>
      <c r="F188" s="4" t="inlineStr">
        <is>
          <t>150.00</t>
        </is>
      </c>
    </row>
    <row collapsed="false" customFormat="false" customHeight="false" hidden="false" ht="12.1" outlineLevel="0" r="189">
      <c r="A189" s="5" t="s">
        <f>=HYPERLINK("https://www.leilaoonline.net/lote/detalhe/56098", "802")</f>
      </c>
      <c r="B189" s="4" t="s">
        <f>=HYPERLINK("https://www.leilaoonline.net/lote/detalhe/56098", " 08 Válvulas Manifolds da marca Triunion todas Flange X Flange 3 Vias 6500psi Aço Inox  5/8 pol. (SEM USO)")</f>
      </c>
      <c r="C189" s="4" t="inlineStr">
        <is>
          <t>Não vendido</t>
        </is>
      </c>
      <c r="D189" s="4" t="inlineStr">
        <is>
          <t>0</t>
        </is>
      </c>
      <c r="E189" s="5" t="inlineStr">
        <is>
          <t>1.600,00</t>
        </is>
      </c>
      <c r="F189" s="4" t="inlineStr">
        <is>
          <t>150.00</t>
        </is>
      </c>
    </row>
    <row collapsed="false" customFormat="false" customHeight="false" hidden="false" ht="12.1" outlineLevel="0" r="190">
      <c r="A190" s="5" t="s">
        <f>=HYPERLINK("https://www.leilaoonline.net/lote/detalhe/56099", "803")</f>
      </c>
      <c r="B190" s="4" t="s">
        <f>=HYPERLINK("https://www.leilaoonline.net/lote/detalhe/56099", " 02 VÁLVULAS REGULADORAS DE PRESSÃO  1098 EGR FISCHER. 4 pol.")</f>
      </c>
      <c r="C190" s="4" t="inlineStr">
        <is>
          <t>Não vendido</t>
        </is>
      </c>
      <c r="D190" s="4" t="inlineStr">
        <is>
          <t>0</t>
        </is>
      </c>
      <c r="E190" s="5" t="inlineStr">
        <is>
          <t>3.500,00</t>
        </is>
      </c>
      <c r="F190" s="4" t="inlineStr">
        <is>
          <t>150.00</t>
        </is>
      </c>
    </row>
    <row collapsed="false" customFormat="false" customHeight="false" hidden="false" ht="12.1" outlineLevel="0" r="191">
      <c r="A191" s="5" t="s">
        <f>=HYPERLINK("https://www.leilaoonline.net/lote/detalhe/55998", "901")</f>
      </c>
      <c r="B191" s="4" t="s">
        <f>=HYPERLINK("https://www.leilaoonline.net/lote/detalhe/55998", "Aprox. 20 Tambores contendo Ferro Dextrano 10% (aprox. 600,00 kg)")</f>
      </c>
      <c r="C191" s="4" t="inlineStr">
        <is>
          <t>Não vendido</t>
        </is>
      </c>
      <c r="D191" s="4" t="inlineStr">
        <is>
          <t>0</t>
        </is>
      </c>
      <c r="E191" s="5" t="inlineStr">
        <is>
          <t>3.500,00</t>
        </is>
      </c>
      <c r="F191" s="4" t="inlineStr">
        <is>
          <t>250.00</t>
        </is>
      </c>
    </row>
    <row collapsed="false" customFormat="false" customHeight="false" hidden="false" ht="12.1" outlineLevel="0" r="192">
      <c r="A192" s="5" t="s">
        <f>=HYPERLINK("https://www.leilaoonline.net/lote/detalhe/56016", "1001")</f>
      </c>
      <c r="B192" s="4" t="s">
        <f>=HYPERLINK("https://www.leilaoonline.net/lote/detalhe/56016", "Linha de banhos para Tratamento de superfície. Composta por 25 tanques, centrífuga 30KG, Retificador 12VCC e Torre. SEM USO.")</f>
      </c>
      <c r="C192" s="4" t="inlineStr">
        <is>
          <t>Não vendido</t>
        </is>
      </c>
      <c r="D192" s="4" t="inlineStr">
        <is>
          <t>0</t>
        </is>
      </c>
      <c r="E192" s="5" t="inlineStr">
        <is>
          <t>25.000,00</t>
        </is>
      </c>
      <c r="F192" s="4" t="inlineStr">
        <is>
          <t>500.00</t>
        </is>
      </c>
    </row>
    <row collapsed="false" customFormat="false" customHeight="false" hidden="false" ht="12.1" outlineLevel="0" r="193">
      <c r="A193" s="5" t="s">
        <f>=HYPERLINK("https://www.leilaoonline.net/lote/detalhe/56017", "1002")</f>
      </c>
      <c r="B193" s="4" t="s">
        <f>=HYPERLINK("https://www.leilaoonline.net/lote/detalhe/56017", "Câmara climática para medições de equipamentos e produtos industriais ")</f>
      </c>
      <c r="C193" s="4" t="inlineStr">
        <is>
          <t>Não vendido</t>
        </is>
      </c>
      <c r="D193" s="4" t="inlineStr">
        <is>
          <t>0</t>
        </is>
      </c>
      <c r="E193" s="5" t="inlineStr">
        <is>
          <t>45.000,00</t>
        </is>
      </c>
      <c r="F193" s="4" t="inlineStr">
        <is>
          <t>500.00</t>
        </is>
      </c>
    </row>
    <row collapsed="false" customFormat="false" customHeight="false" hidden="false" ht="12.1" outlineLevel="0" r="194">
      <c r="A194" s="5" t="s">
        <f>=HYPERLINK("https://www.leilaoonline.net/lote/detalhe/56012", "1101")</f>
      </c>
      <c r="B194" s="4" t="s">
        <f>=HYPERLINK("https://www.leilaoonline.net/lote/detalhe/56012", " APROX. 2 TON DE DISCOS DE AÇO 1045 E 136 NÃO ESPECIFICADO. (LANCE POR QUILO)")</f>
      </c>
      <c r="C194" s="4" t="inlineStr">
        <is>
          <t>Não vendido</t>
        </is>
      </c>
      <c r="D194" s="4" t="inlineStr">
        <is>
          <t>0</t>
        </is>
      </c>
      <c r="E194" s="5" t="inlineStr">
        <is>
          <t>2,00</t>
        </is>
      </c>
      <c r="F194" s="4" t="inlineStr">
        <is>
          <t>0.05</t>
        </is>
      </c>
    </row>
    <row collapsed="false" customFormat="false" customHeight="false" hidden="false" ht="12.1" outlineLevel="0" r="195">
      <c r="A195" s="5" t="s">
        <f>=HYPERLINK("https://www.leilaoonline.net/lote/detalhe/56013", "1102")</f>
      </c>
      <c r="B195" s="4" t="s">
        <f>=HYPERLINK("https://www.leilaoonline.net/lote/detalhe/56013", " APROX. 2 TON DE DISCOS DE AÇO 1045 E 136 NÃO ESPECIFICADO. (LANCE POR QUILO)")</f>
      </c>
      <c r="C195" s="4" t="inlineStr">
        <is>
          <t>Não vendido</t>
        </is>
      </c>
      <c r="D195" s="4" t="inlineStr">
        <is>
          <t>0</t>
        </is>
      </c>
      <c r="E195" s="5" t="inlineStr">
        <is>
          <t>2,00</t>
        </is>
      </c>
      <c r="F195" s="4" t="inlineStr">
        <is>
          <t>0.05</t>
        </is>
      </c>
    </row>
    <row collapsed="false" customFormat="false" customHeight="false" hidden="false" ht="12.1" outlineLevel="0" r="196">
      <c r="A196" s="5" t="s">
        <f>=HYPERLINK("https://www.leilaoonline.net/lote/detalhe/56014", "1103")</f>
      </c>
      <c r="B196" s="4" t="s">
        <f>=HYPERLINK("https://www.leilaoonline.net/lote/detalhe/56014", " APROX. 2 TON DE DISCOS DE AÇO 1045 E 136 NÃO ESPECIFICADO. (LANCE POR QUILO)")</f>
      </c>
      <c r="C196" s="4" t="inlineStr">
        <is>
          <t>Não vendido</t>
        </is>
      </c>
      <c r="D196" s="4" t="inlineStr">
        <is>
          <t>0</t>
        </is>
      </c>
      <c r="E196" s="5" t="inlineStr">
        <is>
          <t>2,00</t>
        </is>
      </c>
      <c r="F196" s="4" t="inlineStr">
        <is>
          <t>0.05</t>
        </is>
      </c>
    </row>
    <row collapsed="false" customFormat="false" customHeight="false" hidden="false" ht="12.1" outlineLevel="0" r="197">
      <c r="A197" s="5" t="s">
        <f>=HYPERLINK("https://www.leilaoonline.net/lote/detalhe/56019", "1104")</f>
      </c>
      <c r="B197" s="4" t="s">
        <f>=HYPERLINK("https://www.leilaoonline.net/lote/detalhe/56019", " APROX. 2 TON DE DISCOS DE AÇO 1045 E 136 NÃO ESPECIFICADO. (LANCE POR QUILO)")</f>
      </c>
      <c r="C197" s="4" t="inlineStr">
        <is>
          <t>Não vendido</t>
        </is>
      </c>
      <c r="D197" s="4" t="inlineStr">
        <is>
          <t>0</t>
        </is>
      </c>
      <c r="E197" s="5" t="inlineStr">
        <is>
          <t>2,00</t>
        </is>
      </c>
      <c r="F197" s="4" t="inlineStr">
        <is>
          <t>0.05</t>
        </is>
      </c>
    </row>
    <row collapsed="false" customFormat="false" customHeight="false" hidden="false" ht="12.1" outlineLevel="0" r="198">
      <c r="A198" s="5" t="s">
        <f>=HYPERLINK("https://www.leilaoonline.net/lote/detalhe/56011", "1105")</f>
      </c>
      <c r="B198" s="4" t="s">
        <f>=HYPERLINK("https://www.leilaoonline.net/lote/detalhe/56011", " APROX. 2 TON DE DISCOS DE AÇO 1045 E 136 NÃO ESPECIFICADO. (LANCE POR QUILO)")</f>
      </c>
      <c r="C198" s="4" t="inlineStr">
        <is>
          <t>Não vendido</t>
        </is>
      </c>
      <c r="D198" s="4" t="inlineStr">
        <is>
          <t>0</t>
        </is>
      </c>
      <c r="E198" s="5" t="inlineStr">
        <is>
          <t>2,00</t>
        </is>
      </c>
      <c r="F198" s="4" t="inlineStr">
        <is>
          <t>0.05</t>
        </is>
      </c>
    </row>
    <row collapsed="false" customFormat="false" customHeight="false" hidden="false" ht="12.1" outlineLevel="0" r="199">
      <c r="A199" s="5" t="s">
        <f>=HYPERLINK("https://www.leilaoonline.net/lote/detalhe/56015", "1106")</f>
      </c>
      <c r="B199" s="4" t="s">
        <f>=HYPERLINK("https://www.leilaoonline.net/lote/detalhe/56015", " APROX. 2 TON DE DISCOS DE AÇO 1045 E 136 NÃO ESPECIFICADO. (LANCE POR QUILO)")</f>
      </c>
      <c r="C199" s="4" t="inlineStr">
        <is>
          <t>Não vendido</t>
        </is>
      </c>
      <c r="D199" s="4" t="inlineStr">
        <is>
          <t>0</t>
        </is>
      </c>
      <c r="E199" s="5" t="inlineStr">
        <is>
          <t>2,00</t>
        </is>
      </c>
      <c r="F199" s="4" t="inlineStr">
        <is>
          <t>0.05</t>
        </is>
      </c>
    </row>
    <row collapsed="false" customFormat="false" customHeight="false" hidden="false" ht="12.1" outlineLevel="0" r="200">
      <c r="A200" s="5" t="s">
        <f>=HYPERLINK("https://www.leilaoonline.net/lote/detalhe/56020", "1107")</f>
      </c>
      <c r="B200" s="4" t="s">
        <f>=HYPERLINK("https://www.leilaoonline.net/lote/detalhe/56020", " APROX. 2 TON DE DISCOS DE AÇO 1045 E 136 NÃO ESPECIFICADO. (LANCE POR QUILO)")</f>
      </c>
      <c r="C200" s="4" t="inlineStr">
        <is>
          <t>Não vendido</t>
        </is>
      </c>
      <c r="D200" s="4" t="inlineStr">
        <is>
          <t>0</t>
        </is>
      </c>
      <c r="E200" s="5" t="inlineStr">
        <is>
          <t>2,00</t>
        </is>
      </c>
      <c r="F200" s="4" t="inlineStr">
        <is>
          <t>0.05</t>
        </is>
      </c>
    </row>
    <row collapsed="false" customFormat="false" customHeight="false" hidden="false" ht="12.1" outlineLevel="0" r="201">
      <c r="A201" s="5" t="s">
        <f>=HYPERLINK("https://www.leilaoonline.net/lote/detalhe/56018", "1108")</f>
      </c>
      <c r="B201" s="4" t="s">
        <f>=HYPERLINK("https://www.leilaoonline.net/lote/detalhe/56018", " APROX. 2 TON DE DISCOS DE AÇO 1045 E 136 NÃO ESPECIFICADO. (LANCE POR QUILO)")</f>
      </c>
      <c r="C201" s="4" t="inlineStr">
        <is>
          <t>Não vendido</t>
        </is>
      </c>
      <c r="D201" s="4" t="inlineStr">
        <is>
          <t>0</t>
        </is>
      </c>
      <c r="E201" s="5" t="inlineStr">
        <is>
          <t>2,00</t>
        </is>
      </c>
      <c r="F201" s="4" t="inlineStr">
        <is>
          <t>0.05</t>
        </is>
      </c>
    </row>
    <row collapsed="false" customFormat="false" customHeight="false" hidden="false" ht="12.1" outlineLevel="0" r="202">
      <c r="A202" s="5" t="s">
        <f>=HYPERLINK("https://www.leilaoonline.net/lote/detalhe/56010", "1109")</f>
      </c>
      <c r="B202" s="4" t="s">
        <f>=HYPERLINK("https://www.leilaoonline.net/lote/detalhe/56010", " APROX. 2 TON DE DISCOS DE AÇO 1045 E 136 NÃO ESPECIFICADO. (LANCE POR QUILO)")</f>
      </c>
      <c r="C202" s="4" t="inlineStr">
        <is>
          <t>Não vendido</t>
        </is>
      </c>
      <c r="D202" s="4" t="inlineStr">
        <is>
          <t>0</t>
        </is>
      </c>
      <c r="E202" s="5" t="inlineStr">
        <is>
          <t>2,00</t>
        </is>
      </c>
      <c r="F202" s="4" t="inlineStr">
        <is>
          <t>0.05</t>
        </is>
      </c>
    </row>
    <row collapsed="false" customFormat="false" customHeight="false" hidden="false" ht="12.1" outlineLevel="0" r="203">
      <c r="A203" s="5" t="s">
        <f>=HYPERLINK("https://www.leilaoonline.net/lote/detalhe/56024", "1110")</f>
      </c>
      <c r="B203" s="4" t="s">
        <f>=HYPERLINK("https://www.leilaoonline.net/lote/detalhe/56024", " Aprox. 8 ton de Retalhos de chapas de 1" e 1,5" (LANCE POR QUILO)")</f>
      </c>
      <c r="C203" s="4" t="inlineStr">
        <is>
          <t>Não vendido</t>
        </is>
      </c>
      <c r="D203" s="4" t="inlineStr">
        <is>
          <t>1</t>
        </is>
      </c>
      <c r="E203" s="5" t="inlineStr">
        <is>
          <t>2,80</t>
        </is>
      </c>
      <c r="F203" s="4" t="inlineStr">
        <is>
          <t>0.10</t>
        </is>
      </c>
    </row>
    <row collapsed="false" customFormat="false" customHeight="false" hidden="false" ht="12.1" outlineLevel="0" r="204">
      <c r="A204" s="5" t="s">
        <f>=HYPERLINK("https://www.leilaoonline.net/lote/detalhe/56022", "1111")</f>
      </c>
      <c r="B204" s="4" t="s">
        <f>=HYPERLINK("https://www.leilaoonline.net/lote/detalhe/56022", " Aprox. 6 ton de Cantoneiras de aço (LANCE POR QUILO)")</f>
      </c>
      <c r="C204" s="4" t="inlineStr">
        <is>
          <t>Não vendido</t>
        </is>
      </c>
      <c r="D204" s="4" t="inlineStr">
        <is>
          <t>1</t>
        </is>
      </c>
      <c r="E204" s="5" t="inlineStr">
        <is>
          <t>2,00</t>
        </is>
      </c>
      <c r="F204" s="4" t="inlineStr">
        <is>
          <t>0.10</t>
        </is>
      </c>
    </row>
    <row collapsed="false" customFormat="false" customHeight="false" hidden="false" ht="12.1" outlineLevel="0" r="205">
      <c r="A205" s="5" t="s">
        <f>=HYPERLINK("https://www.leilaoonline.net/lote/detalhe/56021", "1112")</f>
      </c>
      <c r="B205" s="4" t="s">
        <f>=HYPERLINK("https://www.leilaoonline.net/lote/detalhe/56021", " Aprox. 10 ton de Chapas de aço usadas (LANCE POR QUILO)")</f>
      </c>
      <c r="C205" s="4" t="inlineStr">
        <is>
          <t>Não vendido</t>
        </is>
      </c>
      <c r="D205" s="4" t="inlineStr">
        <is>
          <t>1</t>
        </is>
      </c>
      <c r="E205" s="5" t="inlineStr">
        <is>
          <t>2,00</t>
        </is>
      </c>
      <c r="F205" s="4" t="inlineStr">
        <is>
          <t>0.10</t>
        </is>
      </c>
    </row>
    <row collapsed="false" customFormat="false" customHeight="false" hidden="false" ht="12.1" outlineLevel="0" r="206">
      <c r="A206" s="5" t="s">
        <f>=HYPERLINK("https://www.leilaoonline.net/lote/detalhe/56023", "1113")</f>
      </c>
      <c r="B206" s="4" t="s">
        <f>=HYPERLINK("https://www.leilaoonline.net/lote/detalhe/56023", " Furadeira Radial. Mod. BR 40 Importada.")</f>
      </c>
      <c r="C206" s="4" t="inlineStr">
        <is>
          <t>Não vendido</t>
        </is>
      </c>
      <c r="D206" s="4" t="inlineStr">
        <is>
          <t>0</t>
        </is>
      </c>
      <c r="E206" s="5" t="inlineStr">
        <is>
          <t>5.000,00</t>
        </is>
      </c>
      <c r="F206" s="4" t="inlineStr">
        <is>
          <t>250.00</t>
        </is>
      </c>
    </row>
    <row collapsed="false" customFormat="false" customHeight="false" hidden="false" ht="12.1" outlineLevel="0" r="207">
      <c r="A207" s="5" t="s">
        <f>=HYPERLINK("https://www.leilaoonline.net/lote/detalhe/56159", "1201")</f>
      </c>
      <c r="B207" s="4" t="s">
        <f>=HYPERLINK("https://www.leilaoonline.net/lote/detalhe/56159", " [ Lance por KG ] Aprox. 1024 kg de Bobinas de Chapa de Alumínio Lavrado. Bobina sem uso, na embalagem.")</f>
      </c>
      <c r="C207" s="4" t="inlineStr">
        <is>
          <t>Não vendido</t>
        </is>
      </c>
      <c r="D207" s="4" t="inlineStr">
        <is>
          <t>0</t>
        </is>
      </c>
      <c r="E207" s="5" t="inlineStr">
        <is>
          <t>16,00</t>
        </is>
      </c>
      <c r="F207" s="4" t="inlineStr">
        <is>
          <t>0.50</t>
        </is>
      </c>
    </row>
    <row collapsed="false" customFormat="false" customHeight="false" hidden="false" ht="12.1" outlineLevel="0" r="208">
      <c r="A208" s="5" t="s">
        <f>=HYPERLINK("https://www.leilaoonline.net/lote/detalhe/56162", "1202")</f>
      </c>
      <c r="B208" s="4" t="s">
        <f>=HYPERLINK("https://www.leilaoonline.net/lote/detalhe/56162", " [ Lance por KG ] Aprox. 1024 kg de Bobinas de Chapa de Alumínio Lavrado. Bobina sem uso, na embalagem.")</f>
      </c>
      <c r="C208" s="4" t="inlineStr">
        <is>
          <t>Não vendido</t>
        </is>
      </c>
      <c r="D208" s="4" t="inlineStr">
        <is>
          <t>0</t>
        </is>
      </c>
      <c r="E208" s="5" t="inlineStr">
        <is>
          <t>16,00</t>
        </is>
      </c>
      <c r="F208" s="4" t="inlineStr">
        <is>
          <t>0.50</t>
        </is>
      </c>
    </row>
    <row collapsed="false" customFormat="false" customHeight="false" hidden="false" ht="12.1" outlineLevel="0" r="209">
      <c r="A209" s="5" t="s">
        <f>=HYPERLINK("https://www.leilaoonline.net/lote/detalhe/56160", "1203")</f>
      </c>
      <c r="B209" s="4" t="s">
        <f>=HYPERLINK("https://www.leilaoonline.net/lote/detalhe/56160", " [ Lance por KG ] Aprox. 630 kg de Bobinas de Chapa de Alumínio Lavrado. Bobina sem uso, na embalagem.")</f>
      </c>
      <c r="C209" s="4" t="inlineStr">
        <is>
          <t>Não vendido</t>
        </is>
      </c>
      <c r="D209" s="4" t="inlineStr">
        <is>
          <t>0</t>
        </is>
      </c>
      <c r="E209" s="5" t="inlineStr">
        <is>
          <t>16,00</t>
        </is>
      </c>
      <c r="F209" s="4" t="inlineStr">
        <is>
          <t>0.50</t>
        </is>
      </c>
    </row>
    <row collapsed="false" customFormat="false" customHeight="false" hidden="false" ht="12.1" outlineLevel="0" r="210">
      <c r="A210" s="5" t="s">
        <f>=HYPERLINK("https://www.leilaoonline.net/lote/detalhe/56163", "1204")</f>
      </c>
      <c r="B210" s="4" t="s">
        <f>=HYPERLINK("https://www.leilaoonline.net/lote/detalhe/56163", " [ Lance por KG ] Aprox. 626 kg de Bobinas de Chapa de Alumínio Lavrado. Bobina sem uso, na embalagem.")</f>
      </c>
      <c r="C210" s="4" t="inlineStr">
        <is>
          <t>Não vendido</t>
        </is>
      </c>
      <c r="D210" s="4" t="inlineStr">
        <is>
          <t>0</t>
        </is>
      </c>
      <c r="E210" s="5" t="inlineStr">
        <is>
          <t>16,00</t>
        </is>
      </c>
      <c r="F210" s="4" t="inlineStr">
        <is>
          <t>0.50</t>
        </is>
      </c>
    </row>
    <row collapsed="false" customFormat="false" customHeight="false" hidden="false" ht="12.1" outlineLevel="0" r="211">
      <c r="A211" s="5" t="s">
        <f>=HYPERLINK("https://www.leilaoonline.net/lote/detalhe/56161", "1205")</f>
      </c>
      <c r="B211" s="4" t="s">
        <f>=HYPERLINK("https://www.leilaoonline.net/lote/detalhe/56161", " [ Lance por KG ] Aprox. 629kg de Bobinas de Chapa de Alumínio Lavrado. Bobina sem uso, na embalagem.")</f>
      </c>
      <c r="C211" s="4" t="inlineStr">
        <is>
          <t>Não vendido</t>
        </is>
      </c>
      <c r="D211" s="4" t="inlineStr">
        <is>
          <t>0</t>
        </is>
      </c>
      <c r="E211" s="5" t="inlineStr">
        <is>
          <t>16,00</t>
        </is>
      </c>
      <c r="F211" s="4" t="inlineStr">
        <is>
          <t>0.50</t>
        </is>
      </c>
    </row>
    <row collapsed="false" customFormat="false" customHeight="false" hidden="false" ht="12.1" outlineLevel="0" r="212">
      <c r="A212" s="5" t="s">
        <f>=HYPERLINK("https://www.leilaoonline.net/lote/detalhe/56157", "1206")</f>
      </c>
      <c r="B212" s="4" t="s">
        <f>=HYPERLINK("https://www.leilaoonline.net/lote/detalhe/56157", " [ Lance por KG ] Aprox. 112 kg de Bobinas de Chapa de Alumínio Lavrado. Bobina sem uso, na embalagem.")</f>
      </c>
      <c r="C212" s="4" t="inlineStr">
        <is>
          <t>Não vendido</t>
        </is>
      </c>
      <c r="D212" s="4" t="inlineStr">
        <is>
          <t>0</t>
        </is>
      </c>
      <c r="E212" s="5" t="inlineStr">
        <is>
          <t>16,00</t>
        </is>
      </c>
      <c r="F212" s="4" t="inlineStr">
        <is>
          <t>0.50</t>
        </is>
      </c>
    </row>
    <row collapsed="false" customFormat="false" customHeight="false" hidden="false" ht="12.1" outlineLevel="0" r="213">
      <c r="A213" s="5" t="s">
        <f>=HYPERLINK("https://www.leilaoonline.net/lote/detalhe/56158", "1207")</f>
      </c>
      <c r="B213" s="4" t="s">
        <f>=HYPERLINK("https://www.leilaoonline.net/lote/detalhe/56158", " [ Lance por KG ] Aprox. 630 kg de Bobinas de Chapa de Alumínio Lavrado. Bobina sem uso, na embalagem.")</f>
      </c>
      <c r="C213" s="4" t="inlineStr">
        <is>
          <t>Não vendido</t>
        </is>
      </c>
      <c r="D213" s="4" t="inlineStr">
        <is>
          <t>0</t>
        </is>
      </c>
      <c r="E213" s="5" t="inlineStr">
        <is>
          <t>16,00</t>
        </is>
      </c>
      <c r="F213" s="4" t="inlineStr">
        <is>
          <t>0.50</t>
        </is>
      </c>
    </row>
    <row collapsed="false" customFormat="false" customHeight="false" hidden="false" ht="12.1" outlineLevel="0" r="214">
      <c r="A214" s="5" t="s">
        <f>=HYPERLINK("https://www.leilaoonline.net/lote/detalhe/56156", "1208")</f>
      </c>
      <c r="B214" s="4" t="s">
        <f>=HYPERLINK("https://www.leilaoonline.net/lote/detalhe/56156", " [ Lance por KG ] Aprox. 632 kg de Bobinas de Chapa de Alumínio Lavrado. Bobina sem uso, na embalagem.")</f>
      </c>
      <c r="C214" s="4" t="inlineStr">
        <is>
          <t>Não vendido</t>
        </is>
      </c>
      <c r="D214" s="4" t="inlineStr">
        <is>
          <t>0</t>
        </is>
      </c>
      <c r="E214" s="5" t="inlineStr">
        <is>
          <t>16,00</t>
        </is>
      </c>
      <c r="F214" s="4" t="inlineStr">
        <is>
          <t>0.50</t>
        </is>
      </c>
    </row>
    <row collapsed="false" customFormat="false" customHeight="false" hidden="false" ht="12.1" outlineLevel="0" r="215">
      <c r="A215" s="5" t="s">
        <f>=HYPERLINK("https://www.leilaoonline.net/lote/detalhe/56155", "1209")</f>
      </c>
      <c r="B215" s="4" t="s">
        <f>=HYPERLINK("https://www.leilaoonline.net/lote/detalhe/56155", " [ Lance por KG ] Aprox. 624 kg de Bobinas de Chapa de Alumínio Lavrado. Bobina sem uso, na embalagem.")</f>
      </c>
      <c r="C215" s="4" t="inlineStr">
        <is>
          <t>Não vendido</t>
        </is>
      </c>
      <c r="D215" s="4" t="inlineStr">
        <is>
          <t>0</t>
        </is>
      </c>
      <c r="E215" s="5" t="inlineStr">
        <is>
          <t>16,00</t>
        </is>
      </c>
      <c r="F215" s="4" t="inlineStr">
        <is>
          <t>0.50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2026-09-11T13:49:26.00Z</dcterms:created>
  <dc:creator>Tellks Tecnologia</dc:creator>
  <cp:revision>0</cp:revision>
</cp:coreProperties>
</file>