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78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Tornos • Redutores • Plainas • Compressores • Prensas • Torres • Moinho e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07/08/2020 11:30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=HYPERLINK("https://www.leilaoonline.net/lote/detalhe/57212", "001")</f>
      </c>
      <c r="B11" s="4" t="s">
        <f>=HYPERLINK("https://www.leilaoonline.net/lote/detalhe/57212", "BOTE INFLÁVEL COM MOTOR 50 HP - COMPRIMENTO 4,50 M - ANO 2012 - MATERIAL CONSTRUÇÃO DO CASCO: FIBRA DE VIDRO - CARRETINHA INCLUSA")</f>
      </c>
      <c r="C11" s="4" t="inlineStr">
        <is>
          <t>Não vendido</t>
        </is>
      </c>
      <c r="D11" s="4" t="inlineStr">
        <is>
          <t>7</t>
        </is>
      </c>
      <c r="E11" s="5" t="inlineStr">
        <is>
          <t>15.250,00</t>
        </is>
      </c>
      <c r="F11" s="4" t="inlineStr">
        <is>
          <t>250.00</t>
        </is>
      </c>
    </row>
    <row collapsed="false" customFormat="false" customHeight="false" hidden="false" ht="12.1" outlineLevel="0" r="12">
      <c r="A12" s="5" t="s">
        <f>=HYPERLINK("https://www.leilaoonline.net/lote/detalhe/57213", "002")</f>
      </c>
      <c r="B12" s="4" t="s">
        <f>=HYPERLINK("https://www.leilaoonline.net/lote/detalhe/57213", "LANCHA ANO 1995 MOTOR 135 HP - COMPRIMENTO TOTAL: 6,45 M - CARRETINHA INCLUSA")</f>
      </c>
      <c r="C12" s="4" t="inlineStr">
        <is>
          <t>Não vendido</t>
        </is>
      </c>
      <c r="D12" s="4" t="inlineStr">
        <is>
          <t>6</t>
        </is>
      </c>
      <c r="E12" s="5" t="inlineStr">
        <is>
          <t>7.500,00</t>
        </is>
      </c>
      <c r="F12" s="4" t="inlineStr">
        <is>
          <t>500.00</t>
        </is>
      </c>
    </row>
    <row collapsed="false" customFormat="false" customHeight="false" hidden="false" ht="12.1" outlineLevel="0" r="13">
      <c r="A13" s="5" t="s">
        <f>=HYPERLINK("https://www.leilaoonline.net/lote/detalhe/57215", "005")</f>
      </c>
      <c r="B13" s="4" t="s">
        <f>=HYPERLINK("https://www.leilaoonline.net/lote/detalhe/57215", " 32U - ÓLEO NOVO VENCIDO LUBRAX UNITRACTOR (20L)")</f>
      </c>
      <c r="C13" s="4" t="inlineStr">
        <is>
          <t>Venda condicional</t>
        </is>
      </c>
      <c r="D13" s="4" t="inlineStr">
        <is>
          <t>4</t>
        </is>
      </c>
      <c r="E13" s="5" t="inlineStr">
        <is>
          <t>2.200,00</t>
        </is>
      </c>
      <c r="F13" s="4" t="inlineStr">
        <is>
          <t>150.00</t>
        </is>
      </c>
    </row>
    <row collapsed="false" customFormat="false" customHeight="false" hidden="false" ht="12.1" outlineLevel="0" r="14">
      <c r="A14" s="5" t="s">
        <f>=HYPERLINK("https://www.leilaoonline.net/lote/detalhe/57214", "007")</f>
      </c>
      <c r="B14" s="4" t="s">
        <f>=HYPERLINK("https://www.leilaoonline.net/lote/detalhe/57214", " CHAPA DE AÇO CARBONO (APROXIMADAMENTE 2000KG) PREÇO POR KG")</f>
      </c>
      <c r="C14" s="4" t="inlineStr">
        <is>
          <t>Venda condicional</t>
        </is>
      </c>
      <c r="D14" s="4" t="inlineStr">
        <is>
          <t>1</t>
        </is>
      </c>
      <c r="E14" s="5" t="inlineStr">
        <is>
          <t>1,00</t>
        </is>
      </c>
      <c r="F14" s="4" t="inlineStr">
        <is>
          <t>0.10</t>
        </is>
      </c>
    </row>
    <row collapsed="false" customFormat="false" customHeight="false" hidden="false" ht="12.1" outlineLevel="0" r="15">
      <c r="A15" s="5" t="s">
        <f>=HYPERLINK("https://www.leilaoonline.net/lote/detalhe/57222", "008")</f>
      </c>
      <c r="B15" s="4" t="s">
        <f>=HYPERLINK("https://www.leilaoonline.net/lote/detalhe/57222", " 200 L DE ÓLEO OMALA S2 G 100 NOVO (VENCIDO)")</f>
      </c>
      <c r="C15" s="4" t="inlineStr">
        <is>
          <t>Venda condicional</t>
        </is>
      </c>
      <c r="D15" s="4" t="inlineStr">
        <is>
          <t>6</t>
        </is>
      </c>
      <c r="E15" s="5" t="inlineStr">
        <is>
          <t>1.250,00</t>
        </is>
      </c>
      <c r="F15" s="4" t="inlineStr">
        <is>
          <t>100.00</t>
        </is>
      </c>
    </row>
    <row collapsed="false" customFormat="false" customHeight="false" hidden="false" ht="12.1" outlineLevel="0" r="16">
      <c r="A16" s="5" t="s">
        <f>=HYPERLINK("https://www.leilaoonline.net/lote/detalhe/57216", "009")</f>
      </c>
      <c r="B16" s="4" t="s">
        <f>=HYPERLINK("https://www.leilaoonline.net/lote/detalhe/57216", " 200 L DE ÓLEO OMALA S2 G 100 NOVO (VENCIDO)")</f>
      </c>
      <c r="C16" s="4" t="inlineStr">
        <is>
          <t>Venda condicional</t>
        </is>
      </c>
      <c r="D16" s="4" t="inlineStr">
        <is>
          <t>6</t>
        </is>
      </c>
      <c r="E16" s="5" t="inlineStr">
        <is>
          <t>1.250,00</t>
        </is>
      </c>
      <c r="F16" s="4" t="inlineStr">
        <is>
          <t>150.00</t>
        </is>
      </c>
    </row>
    <row collapsed="false" customFormat="false" customHeight="false" hidden="false" ht="12.1" outlineLevel="0" r="17">
      <c r="A17" s="5" t="s">
        <f>=HYPERLINK("https://www.leilaoonline.net/lote/detalhe/57229", "010")</f>
      </c>
      <c r="B17" s="4" t="s">
        <f>=HYPERLINK("https://www.leilaoonline.net/lote/detalhe/57229", " 200 L DE ÓLEO OMALA S2 G 220 NOVO (VENCIDO)")</f>
      </c>
      <c r="C17" s="4" t="inlineStr">
        <is>
          <t>Venda condicional</t>
        </is>
      </c>
      <c r="D17" s="4" t="inlineStr">
        <is>
          <t>6</t>
        </is>
      </c>
      <c r="E17" s="5" t="inlineStr">
        <is>
          <t>1.250,00</t>
        </is>
      </c>
      <c r="F17" s="4" t="inlineStr">
        <is>
          <t>150.00</t>
        </is>
      </c>
    </row>
    <row collapsed="false" customFormat="false" customHeight="false" hidden="false" ht="12.1" outlineLevel="0" r="18">
      <c r="A18" s="5" t="s">
        <f>=HYPERLINK("https://www.leilaoonline.net/lote/detalhe/57225", "012")</f>
      </c>
      <c r="B18" s="4" t="s">
        <f>=HYPERLINK("https://www.leilaoonline.net/lote/detalhe/57225", " 200 L DE ÓLEO OMALA S2 G 220 NOVO (VENCIDO)")</f>
      </c>
      <c r="C18" s="4" t="inlineStr">
        <is>
          <t>Venda condicional</t>
        </is>
      </c>
      <c r="D18" s="4" t="inlineStr">
        <is>
          <t>5</t>
        </is>
      </c>
      <c r="E18" s="5" t="inlineStr">
        <is>
          <t>1.100,00</t>
        </is>
      </c>
      <c r="F18" s="4" t="inlineStr">
        <is>
          <t>100.00</t>
        </is>
      </c>
    </row>
    <row collapsed="false" customFormat="false" customHeight="false" hidden="false" ht="12.1" outlineLevel="0" r="19">
      <c r="A19" s="5" t="s">
        <f>=HYPERLINK("https://www.leilaoonline.net/lote/detalhe/57224", "014")</f>
      </c>
      <c r="B19" s="4" t="s">
        <f>=HYPERLINK("https://www.leilaoonline.net/lote/detalhe/57224", " TORNO AUTOMÁTICO TRAUB A15 COM ALIMENTADOR - CÓD. 561")</f>
      </c>
      <c r="C19" s="4" t="inlineStr">
        <is>
          <t>Vendido</t>
        </is>
      </c>
      <c r="D19" s="4" t="inlineStr">
        <is>
          <t>27</t>
        </is>
      </c>
      <c r="E19" s="5" t="inlineStr">
        <is>
          <t>8.950,00</t>
        </is>
      </c>
      <c r="F19" s="4" t="inlineStr">
        <is>
          <t>150.00</t>
        </is>
      </c>
    </row>
    <row collapsed="false" customFormat="false" customHeight="false" hidden="false" ht="12.1" outlineLevel="0" r="20">
      <c r="A20" s="5" t="s">
        <f>=HYPERLINK("https://www.leilaoonline.net/lote/detalhe/57223", "015")</f>
      </c>
      <c r="B20" s="4" t="s">
        <f>=HYPERLINK("https://www.leilaoonline.net/lote/detalhe/57223", " ESTUFA")</f>
      </c>
      <c r="C20" s="4" t="inlineStr">
        <is>
          <t>Não vendido</t>
        </is>
      </c>
      <c r="D20" s="4" t="inlineStr">
        <is>
          <t>1</t>
        </is>
      </c>
      <c r="E20" s="5" t="inlineStr">
        <is>
          <t>350,00</t>
        </is>
      </c>
      <c r="F20" s="4" t="inlineStr">
        <is>
          <t>150.00</t>
        </is>
      </c>
    </row>
    <row collapsed="false" customFormat="false" customHeight="false" hidden="false" ht="12.1" outlineLevel="0" r="21">
      <c r="A21" s="5" t="s">
        <f>=HYPERLINK("https://www.leilaoonline.net/lote/detalhe/57230", "017")</f>
      </c>
      <c r="B21" s="4" t="s">
        <f>=HYPERLINK("https://www.leilaoonline.net/lote/detalhe/57230", " REATOR AÇO INOX 750 LITROS MISTURADOR ENCAMISADO - CÓD. 576")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4.500,00</t>
        </is>
      </c>
      <c r="F21" s="4" t="inlineStr">
        <is>
          <t>150.00</t>
        </is>
      </c>
    </row>
    <row collapsed="false" customFormat="false" customHeight="false" hidden="false" ht="12.1" outlineLevel="0" r="22">
      <c r="A22" s="5" t="s">
        <f>=HYPERLINK("https://www.leilaoonline.net/lote/detalhe/57226", "019")</f>
      </c>
      <c r="B22" s="4" t="s">
        <f>=HYPERLINK("https://www.leilaoonline.net/lote/detalhe/57226", " TANQUE RESERVATÓRIO ÁGUA FIBRA DE VIDRO 20 MIL LITROS - CÓD. 607")</f>
      </c>
      <c r="C22" s="4" t="inlineStr">
        <is>
          <t>Venda condicional</t>
        </is>
      </c>
      <c r="D22" s="4" t="inlineStr">
        <is>
          <t>3</t>
        </is>
      </c>
      <c r="E22" s="5" t="inlineStr">
        <is>
          <t>2.300,00</t>
        </is>
      </c>
      <c r="F22" s="4" t="inlineStr">
        <is>
          <t>150.00</t>
        </is>
      </c>
    </row>
    <row collapsed="false" customFormat="false" customHeight="false" hidden="false" ht="12.1" outlineLevel="0" r="23">
      <c r="A23" s="5" t="s">
        <f>=HYPERLINK("https://www.leilaoonline.net/lote/detalhe/57227", "020")</f>
      </c>
      <c r="B23" s="4" t="s">
        <f>=HYPERLINK("https://www.leilaoonline.net/lote/detalhe/57227", " BOMBA HELICOIDAL DOSADORA NIETSCH - CÓD. 611")</f>
      </c>
      <c r="C23" s="4" t="inlineStr">
        <is>
          <t>Venda condicional</t>
        </is>
      </c>
      <c r="D23" s="4" t="inlineStr">
        <is>
          <t>3</t>
        </is>
      </c>
      <c r="E23" s="5" t="inlineStr">
        <is>
          <t>1.550,00</t>
        </is>
      </c>
      <c r="F23" s="4" t="inlineStr">
        <is>
          <t>150.00</t>
        </is>
      </c>
    </row>
    <row collapsed="false" customFormat="false" customHeight="false" hidden="false" ht="12.1" outlineLevel="0" r="24">
      <c r="A24" s="5" t="s">
        <f>=HYPERLINK("https://www.leilaoonline.net/lote/detalhe/57217", "021")</f>
      </c>
      <c r="B24" s="4" t="s">
        <f>=HYPERLINK("https://www.leilaoonline.net/lote/detalhe/57217", " CHILLER MECALOR 75000 KCAL - CÓD. 101")</f>
      </c>
      <c r="C24" s="4" t="inlineStr">
        <is>
          <t>Venda condicional</t>
        </is>
      </c>
      <c r="D24" s="4" t="inlineStr">
        <is>
          <t>2</t>
        </is>
      </c>
      <c r="E24" s="5" t="inlineStr">
        <is>
          <t>4.650,00</t>
        </is>
      </c>
      <c r="F24" s="4" t="inlineStr">
        <is>
          <t>150.00</t>
        </is>
      </c>
    </row>
    <row collapsed="false" customFormat="false" customHeight="false" hidden="false" ht="12.1" outlineLevel="0" r="25">
      <c r="A25" s="5" t="s">
        <f>=HYPERLINK("https://www.leilaoonline.net/lote/detalhe/57220", "022")</f>
      </c>
      <c r="B25" s="4" t="s">
        <f>=HYPERLINK("https://www.leilaoonline.net/lote/detalhe/57220", " TORNO MECÂNICO 2350 X 500 MM - CÓD. 597 ")</f>
      </c>
      <c r="C25" s="4" t="inlineStr">
        <is>
          <t>Vendido</t>
        </is>
      </c>
      <c r="D25" s="4" t="inlineStr">
        <is>
          <t>6</t>
        </is>
      </c>
      <c r="E25" s="5" t="inlineStr">
        <is>
          <t>1.600,00</t>
        </is>
      </c>
      <c r="F25" s="4" t="inlineStr">
        <is>
          <t>150.00</t>
        </is>
      </c>
    </row>
    <row collapsed="false" customFormat="false" customHeight="false" hidden="false" ht="12.1" outlineLevel="0" r="26">
      <c r="A26" s="5" t="s">
        <f>=HYPERLINK("https://www.leilaoonline.net/lote/detalhe/57228", "023")</f>
      </c>
      <c r="B26" s="4" t="s">
        <f>=HYPERLINK("https://www.leilaoonline.net/lote/detalhe/57228", " TORNO MECÂNICO IMOR 1500 X 440 MM - CÓD. 596")</f>
      </c>
      <c r="C26" s="4" t="inlineStr">
        <is>
          <t>Vendido</t>
        </is>
      </c>
      <c r="D26" s="4" t="inlineStr">
        <is>
          <t>9</t>
        </is>
      </c>
      <c r="E26" s="5" t="inlineStr">
        <is>
          <t>1.950,00</t>
        </is>
      </c>
      <c r="F26" s="4" t="inlineStr">
        <is>
          <t>150.00</t>
        </is>
      </c>
    </row>
    <row collapsed="false" customFormat="false" customHeight="false" hidden="false" ht="12.1" outlineLevel="0" r="27">
      <c r="A27" s="5" t="s">
        <f>=HYPERLINK("https://www.leilaoonline.net/lote/detalhe/57219", "024")</f>
      </c>
      <c r="B27" s="4" t="s">
        <f>=HYPERLINK("https://www.leilaoonline.net/lote/detalhe/57219", " TORNO MECÂNICO 2000 X 460 MM - CÓD. 595")</f>
      </c>
      <c r="C27" s="4" t="inlineStr">
        <is>
          <t>Venda condicional</t>
        </is>
      </c>
      <c r="D27" s="4" t="inlineStr">
        <is>
          <t>1</t>
        </is>
      </c>
      <c r="E27" s="5" t="inlineStr">
        <is>
          <t>750,00</t>
        </is>
      </c>
      <c r="F27" s="4" t="inlineStr">
        <is>
          <t>150.00</t>
        </is>
      </c>
    </row>
    <row collapsed="false" customFormat="false" customHeight="false" hidden="false" ht="12.1" outlineLevel="0" r="28">
      <c r="A28" s="5" t="s">
        <f>=HYPERLINK("https://www.leilaoonline.net/lote/detalhe/57218", "025")</f>
      </c>
      <c r="B28" s="4" t="s">
        <f>=HYPERLINK("https://www.leilaoonline.net/lote/detalhe/57218", " TROCADOR DE CALOR DE INOX - CÓD. 118")</f>
      </c>
      <c r="C28" s="4" t="inlineStr">
        <is>
          <t>Venda condicional</t>
        </is>
      </c>
      <c r="D28" s="4" t="inlineStr">
        <is>
          <t>1</t>
        </is>
      </c>
      <c r="E28" s="5" t="inlineStr">
        <is>
          <t>1.250,00</t>
        </is>
      </c>
      <c r="F28" s="4" t="inlineStr">
        <is>
          <t>150.00</t>
        </is>
      </c>
    </row>
    <row collapsed="false" customFormat="false" customHeight="false" hidden="false" ht="12.1" outlineLevel="0" r="29">
      <c r="A29" s="5" t="s">
        <f>=HYPERLINK("https://www.leilaoonline.net/lote/detalhe/57221", "028")</f>
      </c>
      <c r="B29" s="4" t="s">
        <f>=HYPERLINK("https://www.leilaoonline.net/lote/detalhe/57221", " MISTURADOR PARA RESINA OU COLA 30CV - CÓD. 189")</f>
      </c>
      <c r="C29" s="4" t="inlineStr">
        <is>
          <t>Venda condicional</t>
        </is>
      </c>
      <c r="D29" s="4" t="inlineStr">
        <is>
          <t>1</t>
        </is>
      </c>
      <c r="E29" s="5" t="inlineStr">
        <is>
          <t>1.250,00</t>
        </is>
      </c>
      <c r="F29" s="4" t="inlineStr">
        <is>
          <t>150.00</t>
        </is>
      </c>
    </row>
    <row collapsed="false" customFormat="false" customHeight="false" hidden="false" ht="12.1" outlineLevel="0" r="30">
      <c r="A30" s="5" t="s">
        <f>=HYPERLINK("https://www.leilaoonline.net/lote/detalhe/57231", "029")</f>
      </c>
      <c r="B30" s="4" t="s">
        <f>=HYPERLINK("https://www.leilaoonline.net/lote/detalhe/57231", " TORRE DE RESFRIAMENTO ALPINA - CÓD. 195 ")</f>
      </c>
      <c r="C30" s="4" t="inlineStr">
        <is>
          <t>Vendido</t>
        </is>
      </c>
      <c r="D30" s="4" t="inlineStr">
        <is>
          <t>1</t>
        </is>
      </c>
      <c r="E30" s="5" t="inlineStr">
        <is>
          <t>750,00</t>
        </is>
      </c>
      <c r="F30" s="4" t="inlineStr">
        <is>
          <t>150.00</t>
        </is>
      </c>
    </row>
    <row collapsed="false" customFormat="false" customHeight="false" hidden="false" ht="12.1" outlineLevel="0" r="31">
      <c r="A31" s="5" t="s">
        <f>=HYPERLINK("https://www.leilaoonline.net/lote/detalhe/57233", "030")</f>
      </c>
      <c r="B31" s="4" t="s">
        <f>=HYPERLINK("https://www.leilaoonline.net/lote/detalhe/57233", " COMPRESSOR PRIMÁX 40 PÉS - CÓD. 202")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650,00</t>
        </is>
      </c>
      <c r="F31" s="4" t="inlineStr">
        <is>
          <t>150.00</t>
        </is>
      </c>
    </row>
    <row collapsed="false" customFormat="false" customHeight="false" hidden="false" ht="12.1" outlineLevel="0" r="32">
      <c r="A32" s="5" t="s">
        <f>=HYPERLINK("https://www.leilaoonline.net/lote/detalhe/57232", "031")</f>
      </c>
      <c r="B32" s="4" t="s">
        <f>=HYPERLINK("https://www.leilaoonline.net/lote/detalhe/57232", " COMPRESSOR PRIMÁX 40 PÉS - CÓD. 203")</f>
      </c>
      <c r="C32" s="4" t="inlineStr">
        <is>
          <t>Vendido</t>
        </is>
      </c>
      <c r="D32" s="4" t="inlineStr">
        <is>
          <t>2</t>
        </is>
      </c>
      <c r="E32" s="5" t="inlineStr">
        <is>
          <t>650,00</t>
        </is>
      </c>
      <c r="F32" s="4" t="inlineStr">
        <is>
          <t>150.00</t>
        </is>
      </c>
    </row>
    <row collapsed="false" customFormat="false" customHeight="false" hidden="false" ht="12.1" outlineLevel="0" r="33">
      <c r="A33" s="5" t="s">
        <f>=HYPERLINK("https://www.leilaoonline.net/lote/detalhe/57236", "035")</f>
      </c>
      <c r="B33" s="4" t="s">
        <f>=HYPERLINK("https://www.leilaoonline.net/lote/detalhe/57236", " PRENSA HIDRÁULICA 40 TONELADAS - CÓD. 620")</f>
      </c>
      <c r="C33" s="4" t="inlineStr">
        <is>
          <t>Venda condicional</t>
        </is>
      </c>
      <c r="D33" s="4" t="inlineStr">
        <is>
          <t>4</t>
        </is>
      </c>
      <c r="E33" s="5" t="inlineStr">
        <is>
          <t>1.700,00</t>
        </is>
      </c>
      <c r="F33" s="4" t="inlineStr">
        <is>
          <t>150.00</t>
        </is>
      </c>
    </row>
    <row collapsed="false" customFormat="false" customHeight="false" hidden="false" ht="12.1" outlineLevel="0" r="34">
      <c r="A34" s="5" t="s">
        <f>=HYPERLINK("https://www.leilaoonline.net/lote/detalhe/57235", "036")</f>
      </c>
      <c r="B34" s="4" t="s">
        <f>=HYPERLINK("https://www.leilaoonline.net/lote/detalhe/57235", " TANQUE RESERVATÓRIO EM AÇO INÓX 316 CAPACIDADE 1000 LITROS -  CÓD. 40")</f>
      </c>
      <c r="C34" s="4" t="inlineStr">
        <is>
          <t>Vendido</t>
        </is>
      </c>
      <c r="D34" s="4" t="inlineStr">
        <is>
          <t>7</t>
        </is>
      </c>
      <c r="E34" s="5" t="inlineStr">
        <is>
          <t>1.250,00</t>
        </is>
      </c>
      <c r="F34" s="4" t="inlineStr">
        <is>
          <t>150.00</t>
        </is>
      </c>
    </row>
    <row collapsed="false" customFormat="false" customHeight="false" hidden="false" ht="12.1" outlineLevel="0" r="35">
      <c r="A35" s="5" t="s">
        <f>=HYPERLINK("https://www.leilaoonline.net/lote/detalhe/57234", "037")</f>
      </c>
      <c r="B35" s="4" t="s">
        <f>=HYPERLINK("https://www.leilaoonline.net/lote/detalhe/57234", " LAMINADOR BONFANTI CERAMICA TIJOLO VERMELHO BAIANO - CÓD.347")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8.500,00</t>
        </is>
      </c>
      <c r="F35" s="4" t="inlineStr">
        <is>
          <t>500.00</t>
        </is>
      </c>
    </row>
    <row collapsed="false" customFormat="false" customHeight="false" hidden="false" ht="12.1" outlineLevel="0" r="36">
      <c r="A36" s="5" t="s">
        <f>=HYPERLINK("https://www.leilaoonline.net/lote/detalhe/57240", "039")</f>
      </c>
      <c r="B36" s="4" t="s">
        <f>=HYPERLINK("https://www.leilaoonline.net/lote/detalhe/57240", " MOTOR SCANIA 110 COM CÂMBIO - CÓD.378")</f>
      </c>
      <c r="C36" s="4" t="inlineStr">
        <is>
          <t>Venda condicional</t>
        </is>
      </c>
      <c r="D36" s="4" t="inlineStr">
        <is>
          <t>12</t>
        </is>
      </c>
      <c r="E36" s="5" t="inlineStr">
        <is>
          <t>6.300,00</t>
        </is>
      </c>
      <c r="F36" s="4" t="inlineStr">
        <is>
          <t>150.00</t>
        </is>
      </c>
    </row>
    <row collapsed="false" customFormat="false" customHeight="false" hidden="false" ht="12.1" outlineLevel="0" r="37">
      <c r="A37" s="5" t="s">
        <f>=HYPERLINK("https://www.leilaoonline.net/lote/detalhe/57241", "040")</f>
      </c>
      <c r="B37" s="4" t="s">
        <f>=HYPERLINK("https://www.leilaoonline.net/lote/detalhe/57241", " COMPRESSOR SABROE CMO 16 - CÓD. 381")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1.000,00</t>
        </is>
      </c>
      <c r="F37" s="4" t="inlineStr">
        <is>
          <t>150.00</t>
        </is>
      </c>
    </row>
    <row collapsed="false" customFormat="false" customHeight="false" hidden="false" ht="12.1" outlineLevel="0" r="38">
      <c r="A38" s="5" t="s">
        <f>=HYPERLINK("https://www.leilaoonline.net/lote/detalhe/57239", "041")</f>
      </c>
      <c r="B38" s="4" t="s">
        <f>=HYPERLINK("https://www.leilaoonline.net/lote/detalhe/57239", " GELADEIRA APX. 15000 KCAL - CÓD. 399")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2.000,00</t>
        </is>
      </c>
      <c r="F38" s="4" t="inlineStr">
        <is>
          <t>250.00</t>
        </is>
      </c>
    </row>
    <row collapsed="false" customFormat="false" customHeight="false" hidden="false" ht="12.1" outlineLevel="0" r="39">
      <c r="A39" s="5" t="s">
        <f>=HYPERLINK("https://www.leilaoonline.net/lote/detalhe/57242", "042")</f>
      </c>
      <c r="B39" s="4" t="s">
        <f>=HYPERLINK("https://www.leilaoonline.net/lote/detalhe/57242", " MÁQUINA PARA DESCASCAR FIOS E CABOS - CÓD.  414")</f>
      </c>
      <c r="C39" s="4" t="inlineStr">
        <is>
          <t>Vendido</t>
        </is>
      </c>
      <c r="D39" s="4" t="inlineStr">
        <is>
          <t>13</t>
        </is>
      </c>
      <c r="E39" s="5" t="inlineStr">
        <is>
          <t>3.550,00</t>
        </is>
      </c>
      <c r="F39" s="4" t="inlineStr">
        <is>
          <t>150.00</t>
        </is>
      </c>
    </row>
    <row collapsed="false" customFormat="false" customHeight="false" hidden="false" ht="12.1" outlineLevel="0" r="40">
      <c r="A40" s="5" t="s">
        <f>=HYPERLINK("https://www.leilaoonline.net/lote/detalhe/57649", "044")</f>
      </c>
      <c r="B40" s="4" t="s">
        <f>=HYPERLINK("https://www.leilaoonline.net/lote/detalhe/57649", "VÁLVULA  araval, usada ")</f>
      </c>
      <c r="C40" s="4" t="inlineStr">
        <is>
          <t>Não vendido</t>
        </is>
      </c>
      <c r="D40" s="4" t="inlineStr">
        <is>
          <t>1</t>
        </is>
      </c>
      <c r="E40" s="5" t="inlineStr">
        <is>
          <t>100,00</t>
        </is>
      </c>
      <c r="F40" s="4" t="inlineStr">
        <is>
          <t>30.00</t>
        </is>
      </c>
    </row>
    <row collapsed="false" customFormat="false" customHeight="false" hidden="false" ht="12.1" outlineLevel="0" r="41">
      <c r="A41" s="5" t="s">
        <f>=HYPERLINK("https://www.leilaoonline.net/lote/detalhe/57237", "045")</f>
      </c>
      <c r="B41" s="4" t="s">
        <f>=HYPERLINK("https://www.leilaoonline.net/lote/detalhe/57237", " EMPILHADEIRA ZELOSO - CÓD.431")</f>
      </c>
      <c r="C41" s="4" t="inlineStr">
        <is>
          <t>Venda condicional</t>
        </is>
      </c>
      <c r="D41" s="4" t="inlineStr">
        <is>
          <t>10</t>
        </is>
      </c>
      <c r="E41" s="5" t="inlineStr">
        <is>
          <t>2.450,00</t>
        </is>
      </c>
      <c r="F41" s="4" t="inlineStr">
        <is>
          <t>150.00</t>
        </is>
      </c>
    </row>
    <row collapsed="false" customFormat="false" customHeight="false" hidden="false" ht="12.1" outlineLevel="0" r="42">
      <c r="A42" s="5" t="s">
        <f>=HYPERLINK("https://www.leilaoonline.net/lote/detalhe/57238", "046")</f>
      </c>
      <c r="B42" s="4" t="s">
        <f>=HYPERLINK("https://www.leilaoonline.net/lote/detalhe/57238", " EMPILHADEIRA ZELOSO - CÓD.433")</f>
      </c>
      <c r="C42" s="4" t="inlineStr">
        <is>
          <t>Vendido</t>
        </is>
      </c>
      <c r="D42" s="4" t="inlineStr">
        <is>
          <t>13</t>
        </is>
      </c>
      <c r="E42" s="5" t="inlineStr">
        <is>
          <t>3.050,00</t>
        </is>
      </c>
      <c r="F42" s="4" t="inlineStr">
        <is>
          <t>150.00</t>
        </is>
      </c>
    </row>
    <row collapsed="false" customFormat="false" customHeight="false" hidden="false" ht="12.1" outlineLevel="0" r="43">
      <c r="A43" s="5" t="s">
        <f>=HYPERLINK("https://www.leilaoonline.net/lote/detalhe/57243", "047")</f>
      </c>
      <c r="B43" s="4" t="s">
        <f>=HYPERLINK("https://www.leilaoonline.net/lote/detalhe/57243", " TERMOREGULADOR VULCANIC ANO 1994 - CÓD.440")</f>
      </c>
      <c r="C43" s="4" t="inlineStr">
        <is>
          <t>Não vendido</t>
        </is>
      </c>
      <c r="D43" s="4" t="inlineStr">
        <is>
          <t>1</t>
        </is>
      </c>
      <c r="E43" s="5" t="inlineStr">
        <is>
          <t>250,00</t>
        </is>
      </c>
      <c r="F43" s="4" t="inlineStr">
        <is>
          <t>150.00</t>
        </is>
      </c>
    </row>
    <row collapsed="false" customFormat="false" customHeight="false" hidden="false" ht="12.1" outlineLevel="0" r="44">
      <c r="A44" s="5" t="s">
        <f>=HYPERLINK("https://www.leilaoonline.net/lote/detalhe/57244", "048")</f>
      </c>
      <c r="B44" s="4" t="s">
        <f>=HYPERLINK("https://www.leilaoonline.net/lote/detalhe/57244", " ELETROÍMÃ PARA ESTEIRA ITALINDUSTRIA - CÓD.441")</f>
      </c>
      <c r="C44" s="4" t="inlineStr">
        <is>
          <t>Venda condicional</t>
        </is>
      </c>
      <c r="D44" s="4" t="inlineStr">
        <is>
          <t>1</t>
        </is>
      </c>
      <c r="E44" s="5" t="inlineStr">
        <is>
          <t>2.000,00</t>
        </is>
      </c>
      <c r="F44" s="4" t="inlineStr">
        <is>
          <t>250.00</t>
        </is>
      </c>
    </row>
    <row collapsed="false" customFormat="false" customHeight="false" hidden="false" ht="12.1" outlineLevel="0" r="45">
      <c r="A45" s="5" t="s">
        <f>=HYPERLINK("https://www.leilaoonline.net/lote/detalhe/57249", "049")</f>
      </c>
      <c r="B45" s="4" t="s">
        <f>=HYPERLINK("https://www.leilaoonline.net/lote/detalhe/57249", " SEPARADOR MAGNÉTICO ELETROÍMÃ SUCATA ESCAVADEIRA - CÓD. 443")</f>
      </c>
      <c r="C45" s="4" t="inlineStr">
        <is>
          <t>Vendido</t>
        </is>
      </c>
      <c r="D45" s="4" t="inlineStr">
        <is>
          <t>27</t>
        </is>
      </c>
      <c r="E45" s="5" t="inlineStr">
        <is>
          <t>9.750,00</t>
        </is>
      </c>
      <c r="F45" s="4" t="inlineStr">
        <is>
          <t>250.00</t>
        </is>
      </c>
    </row>
    <row collapsed="false" customFormat="false" customHeight="false" hidden="false" ht="12.1" outlineLevel="0" r="46">
      <c r="A46" s="5" t="s">
        <f>=HYPERLINK("https://www.leilaoonline.net/lote/detalhe/57251", "052")</f>
      </c>
      <c r="B46" s="4" t="s">
        <f>=HYPERLINK("https://www.leilaoonline.net/lote/detalhe/57251", " BRITADOR DE GELO SEIKAN ENGENHARIA - CÓD.454")</f>
      </c>
      <c r="C46" s="4" t="inlineStr">
        <is>
          <t>Venda condicional</t>
        </is>
      </c>
      <c r="D46" s="4" t="inlineStr">
        <is>
          <t>1</t>
        </is>
      </c>
      <c r="E46" s="5" t="inlineStr">
        <is>
          <t>1.150,00</t>
        </is>
      </c>
      <c r="F46" s="4" t="inlineStr">
        <is>
          <t>250.00</t>
        </is>
      </c>
    </row>
    <row collapsed="false" customFormat="false" customHeight="false" hidden="false" ht="12.1" outlineLevel="0" r="47">
      <c r="A47" s="5" t="s">
        <f>=HYPERLINK("https://www.leilaoonline.net/lote/detalhe/57250", "054")</f>
      </c>
      <c r="B47" s="4" t="s">
        <f>=HYPERLINK("https://www.leilaoonline.net/lote/detalhe/57250", " COMPRESSOR PARAFUSO ATLAS COPCO GA 507 - CÓD. 486")</f>
      </c>
      <c r="C47" s="4" t="inlineStr">
        <is>
          <t>Vendido</t>
        </is>
      </c>
      <c r="D47" s="4" t="inlineStr">
        <is>
          <t>37</t>
        </is>
      </c>
      <c r="E47" s="5" t="inlineStr">
        <is>
          <t>11.000,00</t>
        </is>
      </c>
      <c r="F47" s="4" t="inlineStr">
        <is>
          <t>250.00</t>
        </is>
      </c>
    </row>
    <row collapsed="false" customFormat="false" customHeight="false" hidden="false" ht="12.1" outlineLevel="0" r="48">
      <c r="A48" s="5" t="s">
        <f>=HYPERLINK("https://www.leilaoonline.net/lote/detalhe/57245", "055")</f>
      </c>
      <c r="B48" s="4" t="s">
        <f>=HYPERLINK("https://www.leilaoonline.net/lote/detalhe/57245", " GUILHOTINA MECATRO 3000X20MM (3/4") - CÓD. 497")</f>
      </c>
      <c r="C48" s="4" t="inlineStr">
        <is>
          <t>Venda condicional</t>
        </is>
      </c>
      <c r="D48" s="4" t="inlineStr">
        <is>
          <t>19</t>
        </is>
      </c>
      <c r="E48" s="5" t="inlineStr">
        <is>
          <t>25.150,00</t>
        </is>
      </c>
      <c r="F48" s="4" t="inlineStr">
        <is>
          <t>150.00</t>
        </is>
      </c>
    </row>
    <row collapsed="false" customFormat="false" customHeight="false" hidden="false" ht="12.1" outlineLevel="0" r="49">
      <c r="A49" s="5" t="s">
        <f>=HYPERLINK("https://www.leilaoonline.net/lote/detalhe/57246", "056")</f>
      </c>
      <c r="B49" s="4" t="s">
        <f>=HYPERLINK("https://www.leilaoonline.net/lote/detalhe/57246", " EXTRUSORA BORGMAR 90MM - CÓD. 523")</f>
      </c>
      <c r="C49" s="4" t="inlineStr">
        <is>
          <t>Não vendido</t>
        </is>
      </c>
      <c r="D49" s="4" t="inlineStr">
        <is>
          <t>0</t>
        </is>
      </c>
      <c r="E49" s="5" t="inlineStr">
        <is>
          <t>6.500,00</t>
        </is>
      </c>
      <c r="F49" s="4" t="inlineStr">
        <is>
          <t>500.00</t>
        </is>
      </c>
    </row>
    <row collapsed="false" customFormat="false" customHeight="false" hidden="false" ht="12.1" outlineLevel="0" r="50">
      <c r="A50" s="5" t="s">
        <f>=HYPERLINK("https://www.leilaoonline.net/lote/detalhe/57247", "057")</f>
      </c>
      <c r="B50" s="4" t="s">
        <f>=HYPERLINK("https://www.leilaoonline.net/lote/detalhe/57247", " CABEÇOTE DE ESPALMADEIRA FACA SOBRE CILINDRO - CÓD. 525")</f>
      </c>
      <c r="C50" s="4" t="inlineStr">
        <is>
          <t>Não vendido</t>
        </is>
      </c>
      <c r="D50" s="4" t="inlineStr">
        <is>
          <t>1</t>
        </is>
      </c>
      <c r="E50" s="5" t="inlineStr">
        <is>
          <t>2.750,00</t>
        </is>
      </c>
      <c r="F50" s="4" t="inlineStr">
        <is>
          <t>250.00</t>
        </is>
      </c>
    </row>
    <row collapsed="false" customFormat="false" customHeight="false" hidden="false" ht="12.1" outlineLevel="0" r="51">
      <c r="A51" s="5" t="s">
        <f>=HYPERLINK("https://www.leilaoonline.net/lote/detalhe/57248", "059")</f>
      </c>
      <c r="B51" s="4" t="s">
        <f>=HYPERLINK("https://www.leilaoonline.net/lote/detalhe/57248", " TORRE DE RESFIAMENTO DRYCOOLER MECALOR 200 MODULAR - CÓD. 532")</f>
      </c>
      <c r="C51" s="4" t="inlineStr">
        <is>
          <t>Venda condicional</t>
        </is>
      </c>
      <c r="D51" s="4" t="inlineStr">
        <is>
          <t>1</t>
        </is>
      </c>
      <c r="E51" s="5" t="inlineStr">
        <is>
          <t>1.500,00</t>
        </is>
      </c>
      <c r="F51" s="4" t="inlineStr">
        <is>
          <t>150.00</t>
        </is>
      </c>
    </row>
    <row collapsed="false" customFormat="false" customHeight="false" hidden="false" ht="12.1" outlineLevel="0" r="52">
      <c r="A52" s="5" t="s">
        <f>=HYPERLINK("https://www.leilaoonline.net/lote/detalhe/57252", "060")</f>
      </c>
      <c r="B52" s="4" t="s">
        <f>=HYPERLINK("https://www.leilaoonline.net/lote/detalhe/57252", " MOINHO MARTELO TIGRE - CÓD. 535")</f>
      </c>
      <c r="C52" s="4" t="inlineStr">
        <is>
          <t>Venda condicional</t>
        </is>
      </c>
      <c r="D52" s="4" t="inlineStr">
        <is>
          <t>1</t>
        </is>
      </c>
      <c r="E52" s="5" t="inlineStr">
        <is>
          <t>1.500,00</t>
        </is>
      </c>
      <c r="F52" s="4" t="inlineStr">
        <is>
          <t>150.00</t>
        </is>
      </c>
    </row>
    <row collapsed="false" customFormat="false" customHeight="false" hidden="false" ht="12.1" outlineLevel="0" r="53">
      <c r="A53" s="5" t="s">
        <f>=HYPERLINK("https://www.leilaoonline.net/lote/detalhe/57253", "061")</f>
      </c>
      <c r="B53" s="4" t="s">
        <f>=HYPERLINK("https://www.leilaoonline.net/lote/detalhe/57253", " FILTRO DE AREIA - CÓD. 536")</f>
      </c>
      <c r="C53" s="4" t="inlineStr">
        <is>
          <t>Vendido</t>
        </is>
      </c>
      <c r="D53" s="4" t="inlineStr">
        <is>
          <t>1</t>
        </is>
      </c>
      <c r="E53" s="5" t="inlineStr">
        <is>
          <t>1.000,00</t>
        </is>
      </c>
      <c r="F53" s="4" t="inlineStr">
        <is>
          <t>150.00</t>
        </is>
      </c>
    </row>
    <row collapsed="false" customFormat="false" customHeight="false" hidden="false" ht="12.1" outlineLevel="0" r="54">
      <c r="A54" s="5" t="s">
        <f>=HYPERLINK("https://www.leilaoonline.net/lote/detalhe/57255", "063")</f>
      </c>
      <c r="B54" s="4" t="s">
        <f>=HYPERLINK("https://www.leilaoonline.net/lote/detalhe/57255", " PRENSA DE BORRACHA 500 X 500 MM PISTÃO 250MM ")</f>
      </c>
      <c r="C54" s="4" t="inlineStr">
        <is>
          <t>Vendido</t>
        </is>
      </c>
      <c r="D54" s="4" t="inlineStr">
        <is>
          <t>2</t>
        </is>
      </c>
      <c r="E54" s="5" t="inlineStr">
        <is>
          <t>1.150,00</t>
        </is>
      </c>
      <c r="F54" s="4" t="inlineStr">
        <is>
          <t>150.00</t>
        </is>
      </c>
    </row>
    <row collapsed="false" customFormat="false" customHeight="false" hidden="false" ht="12.1" outlineLevel="0" r="55">
      <c r="A55" s="5" t="s">
        <f>=HYPERLINK("https://www.leilaoonline.net/lote/detalhe/57254", "065")</f>
      </c>
      <c r="B55" s="4" t="s">
        <f>=HYPERLINK("https://www.leilaoonline.net/lote/detalhe/57254", " CILINDRO MISTURADOR BORRACHA BONITO 700 X 300 MM - CÓD. 555")</f>
      </c>
      <c r="C55" s="4" t="inlineStr">
        <is>
          <t>Vendido</t>
        </is>
      </c>
      <c r="D55" s="4" t="inlineStr">
        <is>
          <t>5</t>
        </is>
      </c>
      <c r="E55" s="5" t="inlineStr">
        <is>
          <t>7.500,00</t>
        </is>
      </c>
      <c r="F55" s="4" t="inlineStr">
        <is>
          <t>150.00</t>
        </is>
      </c>
    </row>
    <row collapsed="false" customFormat="false" customHeight="false" hidden="false" ht="12.1" outlineLevel="0" r="56">
      <c r="A56" s="5" t="s">
        <f>=HYPERLINK("https://www.leilaoonline.net/lote/detalhe/57256", "066")</f>
      </c>
      <c r="B56" s="4" t="s">
        <f>=HYPERLINK("https://www.leilaoonline.net/lote/detalhe/57256", " EXTRUSORA BORRACHA BUZULUK - CÓD. 557")</f>
      </c>
      <c r="C56" s="4" t="inlineStr">
        <is>
          <t>Venda condicional</t>
        </is>
      </c>
      <c r="D56" s="4" t="inlineStr">
        <is>
          <t>1</t>
        </is>
      </c>
      <c r="E56" s="5" t="inlineStr">
        <is>
          <t>3.000,00</t>
        </is>
      </c>
      <c r="F56" s="4" t="inlineStr">
        <is>
          <t>250.00</t>
        </is>
      </c>
    </row>
    <row collapsed="false" customFormat="false" customHeight="false" hidden="false" ht="12.1" outlineLevel="0" r="57">
      <c r="A57" s="5" t="s">
        <f>=HYPERLINK("https://www.leilaoonline.net/lote/detalhe/57257", "067")</f>
      </c>
      <c r="B57" s="4" t="s">
        <f>=HYPERLINK("https://www.leilaoonline.net/lote/detalhe/57257", " MOINHO DE PLÁSTICO 500MM - CÓD. 625")</f>
      </c>
      <c r="C57" s="4" t="inlineStr">
        <is>
          <t>Não vendido</t>
        </is>
      </c>
      <c r="D57" s="4" t="inlineStr">
        <is>
          <t>0</t>
        </is>
      </c>
      <c r="E57" s="5" t="inlineStr">
        <is>
          <t>2.500,00</t>
        </is>
      </c>
      <c r="F57" s="4" t="inlineStr">
        <is>
          <t>250.00</t>
        </is>
      </c>
    </row>
    <row collapsed="false" customFormat="false" customHeight="false" hidden="false" ht="12.1" outlineLevel="0" r="58">
      <c r="A58" s="5" t="s">
        <f>=HYPERLINK("https://www.leilaoonline.net/lote/detalhe/57258", "069")</f>
      </c>
      <c r="B58" s="4" t="s">
        <f>=HYPERLINK("https://www.leilaoonline.net/lote/detalhe/57258", " BALANÇA ")</f>
      </c>
      <c r="C58" s="4" t="inlineStr">
        <is>
          <t>Venda condicional</t>
        </is>
      </c>
      <c r="D58" s="4" t="inlineStr">
        <is>
          <t>5</t>
        </is>
      </c>
      <c r="E58" s="5" t="inlineStr">
        <is>
          <t>400,00</t>
        </is>
      </c>
      <c r="F58" s="4" t="inlineStr">
        <is>
          <t>50.00</t>
        </is>
      </c>
    </row>
    <row collapsed="false" customFormat="false" customHeight="false" hidden="false" ht="12.1" outlineLevel="0" r="59">
      <c r="A59" s="5" t="s">
        <f>=HYPERLINK("https://www.leilaoonline.net/lote/detalhe/57263", "070")</f>
      </c>
      <c r="B59" s="4" t="s">
        <f>=HYPERLINK("https://www.leilaoonline.net/lote/detalhe/57263", " BALANÇA")</f>
      </c>
      <c r="C59" s="4" t="inlineStr">
        <is>
          <t>Vendido</t>
        </is>
      </c>
      <c r="D59" s="4" t="inlineStr">
        <is>
          <t>5</t>
        </is>
      </c>
      <c r="E59" s="5" t="inlineStr">
        <is>
          <t>400,00</t>
        </is>
      </c>
      <c r="F59" s="4" t="inlineStr">
        <is>
          <t>50.00</t>
        </is>
      </c>
    </row>
    <row collapsed="false" customFormat="false" customHeight="false" hidden="false" ht="12.1" outlineLevel="0" r="60">
      <c r="A60" s="5" t="s">
        <f>=HYPERLINK("https://www.leilaoonline.net/lote/detalhe/57262", "071")</f>
      </c>
      <c r="B60" s="4" t="s">
        <f>=HYPERLINK("https://www.leilaoonline.net/lote/detalhe/57262", " VIRADOR TAMBOREADOR EM AÇO INÓX 100 LITROS - CÓD. 574")</f>
      </c>
      <c r="C60" s="4" t="inlineStr">
        <is>
          <t>Venda condicional</t>
        </is>
      </c>
      <c r="D60" s="4" t="inlineStr">
        <is>
          <t>1</t>
        </is>
      </c>
      <c r="E60" s="5" t="inlineStr">
        <is>
          <t>1.000,00</t>
        </is>
      </c>
      <c r="F60" s="4" t="inlineStr">
        <is>
          <t>150.00</t>
        </is>
      </c>
    </row>
    <row collapsed="false" customFormat="false" customHeight="false" hidden="false" ht="12.1" outlineLevel="0" r="61">
      <c r="A61" s="5" t="s">
        <f>=HYPERLINK("https://www.leilaoonline.net/lote/detalhe/57259", "073")</f>
      </c>
      <c r="B61" s="4" t="s">
        <f>=HYPERLINK("https://www.leilaoonline.net/lote/detalhe/57259", " REATOR DE AÇO CARBONO 250 LITROS - CÓD. 579")</f>
      </c>
      <c r="C61" s="4" t="inlineStr">
        <is>
          <t>Venda condicional</t>
        </is>
      </c>
      <c r="D61" s="4" t="inlineStr">
        <is>
          <t>1</t>
        </is>
      </c>
      <c r="E61" s="5" t="inlineStr">
        <is>
          <t>650,00</t>
        </is>
      </c>
      <c r="F61" s="4" t="inlineStr">
        <is>
          <t>150.00</t>
        </is>
      </c>
    </row>
    <row collapsed="false" customFormat="false" customHeight="false" hidden="false" ht="12.1" outlineLevel="0" r="62">
      <c r="A62" s="5" t="s">
        <f>=HYPERLINK("https://www.leilaoonline.net/lote/detalhe/57261", "074")</f>
      </c>
      <c r="B62" s="4" t="s">
        <f>=HYPERLINK("https://www.leilaoonline.net/lote/detalhe/57261", " REATOR DE AÇO CARBONO 250 LITROS - CÓD. 580")</f>
      </c>
      <c r="C62" s="4" t="inlineStr">
        <is>
          <t>Venda condicional</t>
        </is>
      </c>
      <c r="D62" s="4" t="inlineStr">
        <is>
          <t>5</t>
        </is>
      </c>
      <c r="E62" s="5" t="inlineStr">
        <is>
          <t>1.250,00</t>
        </is>
      </c>
      <c r="F62" s="4" t="inlineStr">
        <is>
          <t>150.00</t>
        </is>
      </c>
    </row>
    <row collapsed="false" customFormat="false" customHeight="false" hidden="false" ht="12.1" outlineLevel="0" r="63">
      <c r="A63" s="5" t="s">
        <f>=HYPERLINK("https://www.leilaoonline.net/lote/detalhe/57264", "076")</f>
      </c>
      <c r="B63" s="4" t="s">
        <f>=HYPERLINK("https://www.leilaoonline.net/lote/detalhe/57264", " CALANDRA CHAPAS ELÉTRICA ")</f>
      </c>
      <c r="C63" s="4" t="inlineStr">
        <is>
          <t>Vendido</t>
        </is>
      </c>
      <c r="D63" s="4" t="inlineStr">
        <is>
          <t>9</t>
        </is>
      </c>
      <c r="E63" s="5" t="inlineStr">
        <is>
          <t>1.700,00</t>
        </is>
      </c>
      <c r="F63" s="4" t="inlineStr">
        <is>
          <t>150.00</t>
        </is>
      </c>
    </row>
    <row collapsed="false" customFormat="false" customHeight="false" hidden="false" ht="12.1" outlineLevel="0" r="64">
      <c r="A64" s="5" t="s">
        <f>=HYPERLINK("https://www.leilaoonline.net/lote/detalhe/57260", "077")</f>
      </c>
      <c r="B64" s="4" t="s">
        <f>=HYPERLINK("https://www.leilaoonline.net/lote/detalhe/57260", " GUILHOTINA OMAC BRESCHIA 105 CM BOCA SEMI-AUTOMÁTICA")</f>
      </c>
      <c r="C64" s="4" t="inlineStr">
        <is>
          <t>Venda condicional</t>
        </is>
      </c>
      <c r="D64" s="4" t="inlineStr">
        <is>
          <t>3</t>
        </is>
      </c>
      <c r="E64" s="5" t="inlineStr">
        <is>
          <t>950,00</t>
        </is>
      </c>
      <c r="F64" s="4" t="inlineStr">
        <is>
          <t>150.00</t>
        </is>
      </c>
    </row>
    <row collapsed="false" customFormat="false" customHeight="false" hidden="false" ht="12.1" outlineLevel="0" r="65">
      <c r="A65" s="5" t="s">
        <f>=HYPERLINK("https://www.leilaoonline.net/lote/detalhe/57266", "078")</f>
      </c>
      <c r="B65" s="4" t="s">
        <f>=HYPERLINK("https://www.leilaoonline.net/lote/detalhe/57266", " TRANSFORMADOR CEMEC 1000/1250KVA 13,8KV - 440V NOVO SEM USO - CÓD. 644")</f>
      </c>
      <c r="C65" s="4" t="inlineStr">
        <is>
          <t>Venda condicional</t>
        </is>
      </c>
      <c r="D65" s="4" t="inlineStr">
        <is>
          <t>55</t>
        </is>
      </c>
      <c r="E65" s="5" t="inlineStr">
        <is>
          <t>15.100,00</t>
        </is>
      </c>
      <c r="F65" s="4" t="inlineStr">
        <is>
          <t>100.00</t>
        </is>
      </c>
    </row>
    <row collapsed="false" customFormat="false" customHeight="false" hidden="false" ht="12.1" outlineLevel="0" r="66">
      <c r="A66" s="5" t="s">
        <f>=HYPERLINK("https://www.leilaoonline.net/lote/detalhe/57267", "079")</f>
      </c>
      <c r="B66" s="4" t="s">
        <f>=HYPERLINK("https://www.leilaoonline.net/lote/detalhe/57267", " LAVADORA DE PISOS ELÉTRICA OPERADOR A BORDO COMAC TRIPLA 75 - CÓD. 614")</f>
      </c>
      <c r="C66" s="4" t="inlineStr">
        <is>
          <t>Venda condicional</t>
        </is>
      </c>
      <c r="D66" s="4" t="inlineStr">
        <is>
          <t>3</t>
        </is>
      </c>
      <c r="E66" s="5" t="inlineStr">
        <is>
          <t>700,00</t>
        </is>
      </c>
      <c r="F66" s="4" t="inlineStr">
        <is>
          <t>150.00</t>
        </is>
      </c>
    </row>
    <row collapsed="false" customFormat="false" customHeight="false" hidden="false" ht="12.1" outlineLevel="0" r="67">
      <c r="A67" s="5" t="s">
        <f>=HYPERLINK("https://www.leilaoonline.net/lote/detalhe/57265", "080")</f>
      </c>
      <c r="B67" s="4" t="s">
        <f>=HYPERLINK("https://www.leilaoonline.net/lote/detalhe/57265", " PRENSA HIDRÁULICA 60 TONELADAS - CÓD. 622")</f>
      </c>
      <c r="C67" s="4" t="inlineStr">
        <is>
          <t>Vendido</t>
        </is>
      </c>
      <c r="D67" s="4" t="inlineStr">
        <is>
          <t>3</t>
        </is>
      </c>
      <c r="E67" s="5" t="inlineStr">
        <is>
          <t>4.500,00</t>
        </is>
      </c>
      <c r="F67" s="4" t="inlineStr">
        <is>
          <t>250.00</t>
        </is>
      </c>
    </row>
    <row collapsed="false" customFormat="false" customHeight="false" hidden="false" ht="12.1" outlineLevel="0" r="68">
      <c r="A68" s="5" t="s">
        <f>=HYPERLINK("https://www.leilaoonline.net/lote/detalhe/57268", "081")</f>
      </c>
      <c r="B68" s="4" t="s">
        <f>=HYPERLINK("https://www.leilaoonline.net/lote/detalhe/57268", " GUILHOTINA OMAC BRESCHIA 105 CM")</f>
      </c>
      <c r="C68" s="4" t="inlineStr">
        <is>
          <t>Não vendido</t>
        </is>
      </c>
      <c r="D68" s="4" t="inlineStr">
        <is>
          <t>1</t>
        </is>
      </c>
      <c r="E68" s="5" t="inlineStr">
        <is>
          <t>1.250,00</t>
        </is>
      </c>
      <c r="F68" s="4" t="inlineStr">
        <is>
          <t>150.00</t>
        </is>
      </c>
    </row>
    <row collapsed="false" customFormat="false" customHeight="false" hidden="false" ht="12.1" outlineLevel="0" r="69">
      <c r="A69" s="5" t="s">
        <f>=HYPERLINK("https://www.leilaoonline.net/lote/detalhe/57269", "082")</f>
      </c>
      <c r="B69" s="4" t="s">
        <f>=HYPERLINK("https://www.leilaoonline.net/lote/detalhe/57269", " COMPRESSOR WAYNE 60 PES - CÓD.52")</f>
      </c>
      <c r="C69" s="4" t="inlineStr">
        <is>
          <t>Vendido</t>
        </is>
      </c>
      <c r="D69" s="4" t="inlineStr">
        <is>
          <t>12</t>
        </is>
      </c>
      <c r="E69" s="5" t="inlineStr">
        <is>
          <t>3.400,00</t>
        </is>
      </c>
      <c r="F69" s="4" t="inlineStr">
        <is>
          <t>150.00</t>
        </is>
      </c>
    </row>
    <row collapsed="false" customFormat="false" customHeight="false" hidden="false" ht="12.1" outlineLevel="0" r="70">
      <c r="A70" s="5" t="s">
        <f>=HYPERLINK("https://www.leilaoonline.net/lote/detalhe/57270", "084")</f>
      </c>
      <c r="B70" s="4" t="s">
        <f>=HYPERLINK("https://www.leilaoonline.net/lote/detalhe/57270", " FECHADOR AUTOMÁTICO DE MARMITEX PACK-FAST 1000PACK-FAST 1000 - FECHADOR AUTOMÁTICO DE MARMITEX.MP4PACK-FAST 1000 - FECHADOR AUTOMÁTICO DE MARMITEX")</f>
      </c>
      <c r="C70" s="4" t="inlineStr">
        <is>
          <t>Não vendido</t>
        </is>
      </c>
      <c r="D70" s="4" t="inlineStr">
        <is>
          <t>1</t>
        </is>
      </c>
      <c r="E70" s="5" t="inlineStr">
        <is>
          <t>1.000,00</t>
        </is>
      </c>
      <c r="F70" s="4" t="inlineStr">
        <is>
          <t>150.00</t>
        </is>
      </c>
    </row>
    <row collapsed="false" customFormat="false" customHeight="false" hidden="false" ht="12.1" outlineLevel="0" r="71">
      <c r="A71" s="5" t="s">
        <f>=HYPERLINK("https://www.leilaoonline.net/lote/detalhe/57272", "085")</f>
      </c>
      <c r="B71" s="4" t="s">
        <f>=HYPERLINK("https://www.leilaoonline.net/lote/detalhe/57272", " FURADEIRA RADIAL HCP - COD. 66")</f>
      </c>
      <c r="C71" s="4" t="inlineStr">
        <is>
          <t>Vendido</t>
        </is>
      </c>
      <c r="D71" s="4" t="inlineStr">
        <is>
          <t>2</t>
        </is>
      </c>
      <c r="E71" s="5" t="inlineStr">
        <is>
          <t>1.400,00</t>
        </is>
      </c>
      <c r="F71" s="4" t="inlineStr">
        <is>
          <t>150.00</t>
        </is>
      </c>
    </row>
    <row collapsed="false" customFormat="false" customHeight="false" hidden="false" ht="12.1" outlineLevel="0" r="72">
      <c r="A72" s="5" t="s">
        <f>=HYPERLINK("https://www.leilaoonline.net/lote/detalhe/57273", "086")</f>
      </c>
      <c r="B72" s="4" t="s">
        <f>=HYPERLINK("https://www.leilaoonline.net/lote/detalhe/57273", " COPIADOR - COD. 71")</f>
      </c>
      <c r="C72" s="4" t="inlineStr">
        <is>
          <t>Venda condicional</t>
        </is>
      </c>
      <c r="D72" s="4" t="inlineStr">
        <is>
          <t>1</t>
        </is>
      </c>
      <c r="E72" s="5" t="inlineStr">
        <is>
          <t>750,00</t>
        </is>
      </c>
      <c r="F72" s="4" t="inlineStr">
        <is>
          <t>150.00</t>
        </is>
      </c>
    </row>
    <row collapsed="false" customFormat="false" customHeight="false" hidden="false" ht="12.1" outlineLevel="0" r="73">
      <c r="A73" s="5" t="s">
        <f>=HYPERLINK("https://www.leilaoonline.net/lote/detalhe/57274", "088")</f>
      </c>
      <c r="B73" s="4" t="s">
        <f>=HYPERLINK("https://www.leilaoonline.net/lote/detalhe/57274", " GUILHOTINA GRÁFICA FUNTIMOD - CÓD. 99")</f>
      </c>
      <c r="C73" s="4" t="inlineStr">
        <is>
          <t>Vendido</t>
        </is>
      </c>
      <c r="D73" s="4" t="inlineStr">
        <is>
          <t>2</t>
        </is>
      </c>
      <c r="E73" s="5" t="inlineStr">
        <is>
          <t>650,00</t>
        </is>
      </c>
      <c r="F73" s="4" t="inlineStr">
        <is>
          <t>150.00</t>
        </is>
      </c>
    </row>
    <row collapsed="false" customFormat="false" customHeight="false" hidden="false" ht="12.1" outlineLevel="0" r="74">
      <c r="A74" s="5" t="s">
        <f>=HYPERLINK("https://www.leilaoonline.net/lote/detalhe/57275", "089")</f>
      </c>
      <c r="B74" s="4" t="s">
        <f>=HYPERLINK("https://www.leilaoonline.net/lote/detalhe/57275", " FURADEIRA ENGRENADA BREMENSIS - CÓD. 674")</f>
      </c>
      <c r="C74" s="4" t="inlineStr">
        <is>
          <t>Venda condicional</t>
        </is>
      </c>
      <c r="D74" s="4" t="inlineStr">
        <is>
          <t>2</t>
        </is>
      </c>
      <c r="E74" s="5" t="inlineStr">
        <is>
          <t>650,00</t>
        </is>
      </c>
      <c r="F74" s="4" t="inlineStr">
        <is>
          <t>150.00</t>
        </is>
      </c>
    </row>
    <row collapsed="false" customFormat="false" customHeight="false" hidden="false" ht="12.1" outlineLevel="0" r="75">
      <c r="A75" s="5" t="s">
        <f>=HYPERLINK("https://www.leilaoonline.net/lote/detalhe/57276", "090")</f>
      </c>
      <c r="B75" s="4" t="s">
        <f>=HYPERLINK("https://www.leilaoonline.net/lote/detalhe/57276", " ASPIRADOR INDÚSTRIAL - CÓD.262")</f>
      </c>
      <c r="C75" s="4" t="inlineStr">
        <is>
          <t>Venda condicional</t>
        </is>
      </c>
      <c r="D75" s="4" t="inlineStr">
        <is>
          <t>7</t>
        </is>
      </c>
      <c r="E75" s="5" t="inlineStr">
        <is>
          <t>1.400,00</t>
        </is>
      </c>
      <c r="F75" s="4" t="inlineStr">
        <is>
          <t>150.00</t>
        </is>
      </c>
    </row>
    <row collapsed="false" customFormat="false" customHeight="false" hidden="false" ht="12.1" outlineLevel="0" r="76">
      <c r="A76" s="5" t="s">
        <f>=HYPERLINK("https://www.leilaoonline.net/lote/detalhe/57278", "091")</f>
      </c>
      <c r="B76" s="4" t="s">
        <f>=HYPERLINK("https://www.leilaoonline.net/lote/detalhe/57278", " BATEDOR PLANETARIA DE INÓX USIRAM - CÓD. 274")</f>
      </c>
      <c r="C76" s="4" t="inlineStr">
        <is>
          <t>Vendido</t>
        </is>
      </c>
      <c r="D76" s="4" t="inlineStr">
        <is>
          <t>2</t>
        </is>
      </c>
      <c r="E76" s="5" t="inlineStr">
        <is>
          <t>650,00</t>
        </is>
      </c>
      <c r="F76" s="4" t="inlineStr">
        <is>
          <t>150.00</t>
        </is>
      </c>
    </row>
    <row collapsed="false" customFormat="false" customHeight="false" hidden="false" ht="12.1" outlineLevel="0" r="77">
      <c r="A77" s="5" t="s">
        <f>=HYPERLINK("https://www.leilaoonline.net/lote/detalhe/57277", "092")</f>
      </c>
      <c r="B77" s="4" t="s">
        <f>=HYPERLINK("https://www.leilaoonline.net/lote/detalhe/57277", " MÁQUINA DE DESCASCAR CABO - CÓD. 311")</f>
      </c>
      <c r="C77" s="4" t="inlineStr">
        <is>
          <t>Venda condicional</t>
        </is>
      </c>
      <c r="D77" s="4" t="inlineStr">
        <is>
          <t>6</t>
        </is>
      </c>
      <c r="E77" s="5" t="inlineStr">
        <is>
          <t>1.000,00</t>
        </is>
      </c>
      <c r="F77" s="4" t="inlineStr">
        <is>
          <t>150.00</t>
        </is>
      </c>
    </row>
    <row collapsed="false" customFormat="false" customHeight="false" hidden="false" ht="12.1" outlineLevel="0" r="78">
      <c r="A78" s="5" t="s">
        <f>=HYPERLINK("https://www.leilaoonline.net/lote/detalhe/57279", "093")</f>
      </c>
      <c r="B78" s="4" t="s">
        <f>=HYPERLINK("https://www.leilaoonline.net/lote/detalhe/57279", " MOTOR A DIESEL TRAMONTINI - CÓD.333")</f>
      </c>
      <c r="C78" s="4" t="inlineStr">
        <is>
          <t>Venda condicional</t>
        </is>
      </c>
      <c r="D78" s="4" t="inlineStr">
        <is>
          <t>2</t>
        </is>
      </c>
      <c r="E78" s="5" t="inlineStr">
        <is>
          <t>800,00</t>
        </is>
      </c>
      <c r="F78" s="4" t="inlineStr">
        <is>
          <t>150.00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2026-09-30T10:09:06.00Z</dcterms:created>
  <dc:creator>Tellks Tecnologia</dc:creator>
  <cp:revision>0</cp:revision>
</cp:coreProperties>
</file>