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Diesel • Honda HR-V 20 • Azera • HB20 2020 • Duster 16 • Fusca • Gol GTS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=HYPERLINK("https://www.leilaoonline.net/lote/detalhe/86226", "100")</f>
      </c>
      <c r="B11" s="4" t="s">
        <f>=HYPERLINK("https://www.leilaoonline.net/lote/detalhe/86226", "GM/VECTRA SEDAN ELITE; 2010/2011; PRETA; ALCO./GASOL.")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22.250,00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=HYPERLINK("https://www.leilaoonline.net/lote/detalhe/86227", "101")</f>
      </c>
      <c r="B12" s="4" t="s">
        <f>=HYPERLINK("https://www.leilaoonline.net/lote/detalhe/86227", "GM/VECTRA SEDAN ELITE; 2011/2011; CINZA; ALCO./GASOL.")</f>
      </c>
      <c r="C12" s="4" t="inlineStr">
        <is>
          <t>Vendido</t>
        </is>
      </c>
      <c r="D12" s="4" t="inlineStr">
        <is>
          <t>48</t>
        </is>
      </c>
      <c r="E12" s="5" t="inlineStr">
        <is>
          <t>25.250,00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=HYPERLINK("https://www.leilaoonline.net/lote/detalhe/85286", "103")</f>
      </c>
      <c r="B13" s="4" t="s">
        <f>=HYPERLINK("https://www.leilaoonline.net/lote/detalhe/85286", "I/M. BENZ 415 CDI SPRINTER M; 2015/2016; BRANCA; DIESEL - FUNCIONANDO")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82.600,00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=HYPERLINK("https://www.leilaoonline.net/lote/detalhe/85287", "104")</f>
      </c>
      <c r="B14" s="4" t="s">
        <f>=HYPERLINK("https://www.leilaoonline.net/lote/detalhe/85287", "I/M. BENZ 415 CDI SPRINTER M; 2014/2015; BRANCA; DIESEL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71.250,00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=HYPERLINK("https://www.leilaoonline.net/lote/detalhe/85290", "110")</f>
      </c>
      <c r="B15" s="4" t="s">
        <f>=HYPERLINK("https://www.leilaoonline.net/lote/detalhe/85290", "I/MERCEDES E320 JF65W; 1997/1997; PRATA; GASOLINA - FROTA 88")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24.950,00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=HYPERLINK("https://www.leilaoonline.net/lote/detalhe/85291", "111")</f>
      </c>
      <c r="B16" s="4" t="s">
        <f>=HYPERLINK("https://www.leilaoonline.net/lote/detalhe/85291", "II/MERCEDES E320 JF65W; 1997/1997; PRATA; GASOLINA - FROTA 06")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=HYPERLINK("https://www.leilaoonline.net/lote/detalhe/85292", "112")</f>
      </c>
      <c r="B17" s="4" t="s">
        <f>=HYPERLINK("https://www.leilaoonline.net/lote/detalhe/85292", "I/MERCEDES E320 JF65W; 1998/1999; PRATA; GASOLINA - FROTA 67")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25.750,00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=HYPERLINK("https://www.leilaoonline.net/lote/detalhe/85293", "113")</f>
      </c>
      <c r="B18" s="4" t="s">
        <f>=HYPERLINK("https://www.leilaoonline.net/lote/detalhe/85293", "I/HYUNDAI ATOS PRIMEGLS; 2000/2001; PRATA; GASOLINA - FROTA 40")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=HYPERLINK("https://www.leilaoonline.net/lote/detalhe/85301", "150")</f>
      </c>
      <c r="B19" s="4" t="s">
        <f>=HYPERLINK("https://www.leilaoonline.net/lote/detalhe/85301", "veja o vídeo!! PEUGEOT/HOGGAR XR; 2010/2011; PRATA; ALCO./GASOL. - FUNCIONANDO")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24.000,00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=HYPERLINK("https://www.leilaoonline.net/lote/detalhe/85303", "151")</f>
      </c>
      <c r="B20" s="4" t="s">
        <f>=HYPERLINK("https://www.leilaoonline.net/lote/detalhe/85303", "veja o vídeo!! PEUGEOT/206 14 SENSAT FX; 2006/2006; PRETA; ALCO./GASOL.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=HYPERLINK("https://www.leilaoonline.net/lote/detalhe/85304", "152")</f>
      </c>
      <c r="B21" s="4" t="s">
        <f>=HYPERLINK("https://www.leilaoonline.net/lote/detalhe/85304", "veja o vídeo!! RENAULT/CLIO RN 1.6 16V; 2000/2001; PRATA; GASOLINA - FUNCIONANDO")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=HYPERLINK("https://www.leilaoonline.net/lote/detalhe/84687", "200")</f>
      </c>
      <c r="B22" s="4" t="s">
        <f>=HYPERLINK("https://www.leilaoonline.net/lote/detalhe/84687", "I/JINBEI TOPIC L; 2012/2012; BRANCA; GASOLINA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16.250,00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=HYPERLINK("https://www.leilaoonline.net/lote/detalhe/85302", "201")</f>
      </c>
      <c r="B23" s="4" t="s">
        <f>=HYPERLINK("https://www.leilaoonline.net/lote/detalhe/85302", "veja o vídeo!! RENAULT/MASTER BUS16 DCI; 2008/2009; PRATA; DIESEL - FUNCIONANDO")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46.500,00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=HYPERLINK("https://www.leilaoonline.net/lote/detalhe/84726", "206")</f>
      </c>
      <c r="B24" s="4" t="s">
        <f>=HYPERLINK("https://www.leilaoonline.net/lote/detalhe/84726", "veja o vídeo!! I/MINI COOPER S CLUBMAN; 2010/2011; VERMELHA; GASOLINA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42.250,00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=HYPERLINK("https://www.leilaoonline.net/lote/detalhe/84685", "207")</f>
      </c>
      <c r="B25" s="4" t="s">
        <f>=HYPERLINK("https://www.leilaoonline.net/lote/detalhe/84685", "HB20 10M VISION; 2019/2020; BRANCA; ALCO./GASOL.; IPVA 2021 PAGO - FUNCIONANDO")</f>
      </c>
      <c r="C25" s="4" t="inlineStr">
        <is>
          <t>Não vendido</t>
        </is>
      </c>
      <c r="D25" s="4" t="inlineStr">
        <is>
          <t>39</t>
        </is>
      </c>
      <c r="E25" s="5" t="inlineStr">
        <is>
          <t>41.250,00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=HYPERLINK("https://www.leilaoonline.net/lote/detalhe/84721", "208")</f>
      </c>
      <c r="B26" s="4" t="s">
        <f>=HYPERLINK("https://www.leilaoonline.net/lote/detalhe/84721", "veja o vídeo!! HONDA/HR-V EX CVT; 2017/2018; PRATA; ALCO./GASOL. - FUNCIONANDO")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64.150,00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=HYPERLINK("https://www.leilaoonline.net/lote/detalhe/84853", "209")</f>
      </c>
      <c r="B27" s="4" t="s">
        <f>=HYPERLINK("https://www.leilaoonline.net/lote/detalhe/84853", "veja o vídeo!! I/JAG XE P250 R-SPORT; 2018/2018; PRETA; GASOLINA - FUNCIONANDO")</f>
      </c>
      <c r="C27" s="4" t="inlineStr">
        <is>
          <t>Não vendido</t>
        </is>
      </c>
      <c r="D27" s="4" t="inlineStr">
        <is>
          <t>83</t>
        </is>
      </c>
      <c r="E27" s="5" t="inlineStr">
        <is>
          <t>132.350,00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=HYPERLINK("https://www.leilaoonline.net/lote/detalhe/84683", "210")</f>
      </c>
      <c r="B28" s="4" t="s">
        <f>=HYPERLINK("https://www.leilaoonline.net/lote/detalhe/84683", "veja o vídeo!! I/HYUNDAI; AZERA 3.0 V6; 2012/2013; PRATA; GASOLINA -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=HYPERLINK("https://www.leilaoonline.net/lote/detalhe/84717", "211")</f>
      </c>
      <c r="B29" s="4" t="s">
        <f>=HYPERLINK("https://www.leilaoonline.net/lote/detalhe/84717", "veja o vídeo!! GM/CHEVROLET D20; 1985/1985; CINZA; DIESEL - FUNCIONANDO")</f>
      </c>
      <c r="C29" s="4" t="inlineStr">
        <is>
          <t>Vendido</t>
        </is>
      </c>
      <c r="D29" s="4" t="inlineStr">
        <is>
          <t>69</t>
        </is>
      </c>
      <c r="E29" s="5" t="inlineStr">
        <is>
          <t>34.750,00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=HYPERLINK("https://www.leilaoonline.net/lote/detalhe/86218", "212")</f>
      </c>
      <c r="B30" s="4" t="s">
        <f>=HYPERLINK("https://www.leilaoonline.net/lote/detalhe/86218", "I/DODGE JOURNEY R/T; 2012/2012; PRETA; GASOLINA - FUNCIONANDO")</f>
      </c>
      <c r="C30" s="4" t="inlineStr">
        <is>
          <t>Vendido</t>
        </is>
      </c>
      <c r="D30" s="4" t="inlineStr">
        <is>
          <t>17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=HYPERLINK("https://www.leilaoonline.net/lote/detalhe/84720", "213")</f>
      </c>
      <c r="B31" s="4" t="s">
        <f>=HYPERLINK("https://www.leilaoonline.net/lote/detalhe/84720", "veja o vídeo!! HONDA/HR-V EX; 2019/2020; VERMELHA; ALCO./GASOL.; APROX. 11.800KM - FUNCIONANDO")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79.750,00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=HYPERLINK("https://www.leilaoonline.net/lote/detalhe/84716", "215")</f>
      </c>
      <c r="B32" s="4" t="s">
        <f>=HYPERLINK("https://www.leilaoonline.net/lote/detalhe/84716", "veja o vídeo!! I/HYUNDAI I30 2.0; 2011/2012; PRETA; GASOLINA; IPVA 2021 PAGO - FUNCIONANDO")</f>
      </c>
      <c r="C32" s="4" t="inlineStr">
        <is>
          <t>Não vendido</t>
        </is>
      </c>
      <c r="D32" s="4" t="inlineStr">
        <is>
          <t>65</t>
        </is>
      </c>
      <c r="E32" s="5" t="inlineStr">
        <is>
          <t>25.700,00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=HYPERLINK("https://www.leilaoonline.net/lote/detalhe/85285", "216")</f>
      </c>
      <c r="B33" s="4" t="s">
        <f>=HYPERLINK("https://www.leilaoonline.net/lote/detalhe/85285", "CHEVROLET/S10 LT DD2A; 2015/2015; PRATA; DIESEL; IPVA 2021 PAGO - FUNCIONANDO")</f>
      </c>
      <c r="C33" s="4" t="inlineStr">
        <is>
          <t>Não vendido</t>
        </is>
      </c>
      <c r="D33" s="4" t="inlineStr">
        <is>
          <t>52</t>
        </is>
      </c>
      <c r="E33" s="5" t="inlineStr">
        <is>
          <t>79.200,00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=HYPERLINK("https://www.leilaoonline.net/lote/detalhe/84686", "219")</f>
      </c>
      <c r="B34" s="4" t="s">
        <f>=HYPERLINK("https://www.leilaoonline.net/lote/detalhe/84686", "I/CHEV SONIC LT HB MT; 2013/2013; BRANCA; ALCO./GASOL. - FUNCIONANDO")</f>
      </c>
      <c r="C34" s="4" t="inlineStr">
        <is>
          <t>Não vendido</t>
        </is>
      </c>
      <c r="D34" s="4" t="inlineStr">
        <is>
          <t>63</t>
        </is>
      </c>
      <c r="E34" s="5" t="inlineStr">
        <is>
          <t>19.300,00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=HYPERLINK("https://www.leilaoonline.net/lote/detalhe/85284", "220")</f>
      </c>
      <c r="B35" s="4" t="s">
        <f>=HYPERLINK("https://www.leilaoonline.net/lote/detalhe/85284", "veja o vídeo!! RENAULT/DUSTER 20 D 4X2; 2016/2016; PRETA; ALCO./GASOL.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30.500,00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=HYPERLINK("https://www.leilaoonline.net/lote/detalhe/84718", "221")</f>
      </c>
      <c r="B36" s="4" t="s">
        <f>=HYPERLINK("https://www.leilaoonline.net/lote/detalhe/84718", "HONDA/CIVIC LXR; 2014/2014; CINZA; ALCO./GASOL. - FUNCIONANDO")</f>
      </c>
      <c r="C36" s="4" t="inlineStr">
        <is>
          <t>Não vendido</t>
        </is>
      </c>
      <c r="D36" s="4" t="inlineStr">
        <is>
          <t>37</t>
        </is>
      </c>
      <c r="E36" s="5" t="inlineStr">
        <is>
          <t>43.750,00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=HYPERLINK("https://www.leilaoonline.net/lote/detalhe/84724", "222")</f>
      </c>
      <c r="B37" s="4" t="s">
        <f>=HYPERLINK("https://www.leilaoonline.net/lote/detalhe/84724", "veja o vídeo!! I/GM; CAPTIVA SPORT 2.4; 2010/2011; PRETA; GASOLINA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22.250,00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=HYPERLINK("https://www.leilaoonline.net/lote/detalhe/84692", "223")</f>
      </c>
      <c r="B38" s="4" t="s">
        <f>=HYPERLINK("https://www.leilaoonline.net/lote/detalhe/84692", "veja o vídeo!! I/AUDI A4 2.0T FSI; 2006/2007; PRETA; GASOLINA - FUNCIONANDO")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=HYPERLINK("https://www.leilaoonline.net/lote/detalhe/85254", "224")</f>
      </c>
      <c r="B39" s="4" t="s">
        <f>=HYPERLINK("https://www.leilaoonline.net/lote/detalhe/85254", "veja o vídeo!! HONDA/FIT EXL CVT; 2019/2019; CINZA; ALCO./GASOL. - FUNCIONANDO")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56.500,00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=HYPERLINK("https://www.leilaoonline.net/lote/detalhe/84684", "225")</f>
      </c>
      <c r="B40" s="4" t="s">
        <f>=HYPERLINK("https://www.leilaoonline.net/lote/detalhe/84684", "veja o vídeo!! FORD/FIESTA HA 1.6L TI A; 2013/2014; BRANCA; ALCO./GASOL.; IPVA 2021 PAGO - FUNCIONANDO")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23.750,00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=HYPERLINK("https://www.leilaoonline.net/lote/detalhe/84694", "226")</f>
      </c>
      <c r="B41" s="4" t="s">
        <f>=HYPERLINK("https://www.leilaoonline.net/lote/detalhe/84694", "AUDI/A3 1.8T; 2004/2005; PRATA; GASOLINA - FUNCIONANDO")</f>
      </c>
      <c r="C41" s="4" t="inlineStr">
        <is>
          <t>Lote retirado</t>
        </is>
      </c>
      <c r="D41" s="4" t="inlineStr">
        <is>
          <t>8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=HYPERLINK("https://www.leilaoonline.net/lote/detalhe/84695", "227")</f>
      </c>
      <c r="B42" s="4" t="s">
        <f>=HYPERLINK("https://www.leilaoonline.net/lote/detalhe/84695", "veja o vídeo!! I/HYUNDAI AZERA 3.3 V6; 2010/2011; PRETA; GASOLINA - FUNCIONANDO")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18.500,00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=HYPERLINK("https://www.leilaoonline.net/lote/detalhe/85255", "228")</f>
      </c>
      <c r="B43" s="4" t="s">
        <f>=HYPERLINK("https://www.leilaoonline.net/lote/detalhe/85255", "veja o vídeo!! NISSAN/VERSA 10; 2018/2018; PRATA; ALCO./GASOL. IPVA 2021 OK - FUNCIONANDO")</f>
      </c>
      <c r="C43" s="4" t="inlineStr">
        <is>
          <t>Vendido</t>
        </is>
      </c>
      <c r="D43" s="4" t="inlineStr">
        <is>
          <t>13</t>
        </is>
      </c>
      <c r="E43" s="5" t="inlineStr">
        <is>
          <t>30.300,00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=HYPERLINK("https://www.leilaoonline.net/lote/detalhe/85263", "229")</f>
      </c>
      <c r="B44" s="4" t="s">
        <f>=HYPERLINK("https://www.leilaoonline.net/lote/detalhe/85263", "veja o vídeo!! CHEVROLET/COBALT 1.4 LTZ; 2011/2012; AZUL; ALCO./GASOL. - FUNCIONANDO")</f>
      </c>
      <c r="C44" s="4" t="inlineStr">
        <is>
          <t>Não vendido</t>
        </is>
      </c>
      <c r="D44" s="4" t="inlineStr">
        <is>
          <t>45</t>
        </is>
      </c>
      <c r="E44" s="5" t="inlineStr">
        <is>
          <t>23.100,00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=HYPERLINK("https://www.leilaoonline.net/lote/detalhe/85268", "230")</f>
      </c>
      <c r="B45" s="4" t="s">
        <f>=HYPERLINK("https://www.leilaoonline.net/lote/detalhe/85268", "FIAT/TORO FREEDOM AT9; 2016/2017; PRETA; ALCO./GASOL. - FUNCIONANDO")</f>
      </c>
      <c r="C45" s="4" t="inlineStr">
        <is>
          <t>Não vendido</t>
        </is>
      </c>
      <c r="D45" s="4" t="inlineStr">
        <is>
          <t>33</t>
        </is>
      </c>
      <c r="E45" s="5" t="inlineStr">
        <is>
          <t>68.750,00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=HYPERLINK("https://www.leilaoonline.net/lote/detalhe/85289", "231")</f>
      </c>
      <c r="B46" s="4" t="s">
        <f>=HYPERLINK("https://www.leilaoonline.net/lote/detalhe/85289", "veja o vídeo!! HONDA/FIT EX CVT; 2018/2019; PRATA; ALCO./GASOL. - FUNCIONANDO")</f>
      </c>
      <c r="C46" s="4" t="inlineStr">
        <is>
          <t>Vendido</t>
        </is>
      </c>
      <c r="D46" s="4" t="inlineStr">
        <is>
          <t>40</t>
        </is>
      </c>
      <c r="E46" s="5" t="inlineStr">
        <is>
          <t>55.000,00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=HYPERLINK("https://www.leilaoonline.net/lote/detalhe/85283", "232")</f>
      </c>
      <c r="B47" s="4" t="s">
        <f>=HYPERLINK("https://www.leilaoonline.net/lote/detalhe/85283", "veja o vídeo!! I/VW JETTA 2.0T; 2014/2014; BRANCA; GASOLINA - FUNCIONANDO")</f>
      </c>
      <c r="C47" s="4" t="inlineStr">
        <is>
          <t>Vendido</t>
        </is>
      </c>
      <c r="D47" s="4" t="inlineStr">
        <is>
          <t>66</t>
        </is>
      </c>
      <c r="E47" s="5" t="inlineStr">
        <is>
          <t>50.500,00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=HYPERLINK("https://www.leilaoonline.net/lote/detalhe/85299", "233")</f>
      </c>
      <c r="B48" s="4" t="s">
        <f>=HYPERLINK("https://www.leilaoonline.net/lote/detalhe/85299", "HONDA/CIVIC EXS FLEX; 2008/2008; CINZA; ALCO./GASOL. - FUNCIONANDO")</f>
      </c>
      <c r="C48" s="4" t="inlineStr">
        <is>
          <t>Não vendido</t>
        </is>
      </c>
      <c r="D48" s="4" t="inlineStr">
        <is>
          <t>49</t>
        </is>
      </c>
      <c r="E48" s="5" t="inlineStr">
        <is>
          <t>24.000,00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=HYPERLINK("https://www.leilaoonline.net/lote/detalhe/85300", "234")</f>
      </c>
      <c r="B49" s="4" t="s">
        <f>=HYPERLINK("https://www.leilaoonline.net/lote/detalhe/85300", "HONDA/FIT LX FLEX; 2009/2010; PRETA; ALCO./GASOL. - FUNCIONANDO")</f>
      </c>
      <c r="C49" s="4" t="inlineStr">
        <is>
          <t>Não vendido</t>
        </is>
      </c>
      <c r="D49" s="4" t="inlineStr">
        <is>
          <t>32</t>
        </is>
      </c>
      <c r="E49" s="5" t="inlineStr">
        <is>
          <t>23.100,00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=HYPERLINK("https://www.leilaoonline.net/lote/detalhe/84690", "235")</f>
      </c>
      <c r="B50" s="4" t="s">
        <f>=HYPERLINK("https://www.leilaoonline.net/lote/detalhe/84690", "veja o vídeo!! GM/CELTA 2P SPIRIT; 2009/2010; PRATA; ALCO./GASOL. - FUNCIONANDO")</f>
      </c>
      <c r="C50" s="4" t="inlineStr">
        <is>
          <t>Vendido</t>
        </is>
      </c>
      <c r="D50" s="4" t="inlineStr">
        <is>
          <t>27</t>
        </is>
      </c>
      <c r="E50" s="5" t="inlineStr">
        <is>
          <t>11.600,00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=HYPERLINK("https://www.leilaoonline.net/lote/detalhe/85308", "236")</f>
      </c>
      <c r="B51" s="4" t="s">
        <f>=HYPERLINK("https://www.leilaoonline.net/lote/detalhe/85308", "I/KIA PICANTO EX41.0MTFF; 2013/2014; PRATA; ALCO./GASOL. - FUNCIONANDO")</f>
      </c>
      <c r="C51" s="4" t="inlineStr">
        <is>
          <t>Não vendido</t>
        </is>
      </c>
      <c r="D51" s="4" t="inlineStr">
        <is>
          <t>19</t>
        </is>
      </c>
      <c r="E51" s="5" t="inlineStr">
        <is>
          <t>19.000,00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=HYPERLINK("https://www.leilaoonline.net/lote/detalhe/84693", "237")</f>
      </c>
      <c r="B52" s="4" t="s">
        <f>=HYPERLINK("https://www.leilaoonline.net/lote/detalhe/84693", "veja o vídeo!! VW/GOLF 2.0 BLACK EDIT.; 2010/2011; PRETA; ALCO./GASOL. - FUNCIONANDO")</f>
      </c>
      <c r="C52" s="4" t="inlineStr">
        <is>
          <t>Não vendido</t>
        </is>
      </c>
      <c r="D52" s="4" t="inlineStr">
        <is>
          <t>43</t>
        </is>
      </c>
      <c r="E52" s="5" t="inlineStr">
        <is>
          <t>24.000,00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=HYPERLINK("https://www.leilaoonline.net/lote/detalhe/85309", "238")</f>
      </c>
      <c r="B53" s="4" t="s">
        <f>=HYPERLINK("https://www.leilaoonline.net/lote/detalhe/85309", "veja o vídeo!! RENAULT/SANDERO STEPWAY; 2012/2012; VERMELHA; ALCO./GASOL. - FUNCIONANDO")</f>
      </c>
      <c r="C53" s="4" t="inlineStr">
        <is>
          <t>Não vendido</t>
        </is>
      </c>
      <c r="D53" s="4" t="inlineStr">
        <is>
          <t>33</t>
        </is>
      </c>
      <c r="E53" s="5" t="inlineStr">
        <is>
          <t>22.500,00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=HYPERLINK("https://www.leilaoonline.net/lote/detalhe/84689", "239")</f>
      </c>
      <c r="B54" s="4" t="s">
        <f>=HYPERLINK("https://www.leilaoonline.net/lote/detalhe/84689", "veja o vídeo!! CITROEN/C3 EXCL 16 16V; 2004/2004; CINZA; GASOLINA - FUNCIONANDO")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5.750,00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=HYPERLINK("https://www.leilaoonline.net/lote/detalhe/84697", "240")</f>
      </c>
      <c r="B55" s="4" t="s">
        <f>=HYPERLINK("https://www.leilaoonline.net/lote/detalhe/84697", "FIAT/UNO 1.6 R MPI; 1993/1993; VERMELHA; GASOLINA - FUNCIONANDO")</f>
      </c>
      <c r="C55" s="4" t="inlineStr">
        <is>
          <t>Não vendido</t>
        </is>
      </c>
      <c r="D55" s="4" t="inlineStr">
        <is>
          <t>22</t>
        </is>
      </c>
      <c r="E55" s="5" t="inlineStr">
        <is>
          <t>10.600,00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=HYPERLINK("https://www.leilaoonline.net/lote/detalhe/84698", "241")</f>
      </c>
      <c r="B56" s="4" t="s">
        <f>=HYPERLINK("https://www.leilaoonline.net/lote/detalhe/84698", "veja o vídeo!! RENAULT/LOGAN EXP 16; 2010/2011; PRETA; ALCO./GASOL. - FUNCIONANDO")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11.500,00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=HYPERLINK("https://www.leilaoonline.net/lote/detalhe/85310", "242")</f>
      </c>
      <c r="B57" s="4" t="s">
        <f>=HYPERLINK("https://www.leilaoonline.net/lote/detalhe/85310", "veja o vídeo!! CHEVROLET/ONIX 1.0MT LT; 2019/2019; VERMELHA; ALCO./GASOL. - FUNCIONANDO")</f>
      </c>
      <c r="C57" s="4" t="inlineStr">
        <is>
          <t>Vendido</t>
        </is>
      </c>
      <c r="D57" s="4" t="inlineStr">
        <is>
          <t>31</t>
        </is>
      </c>
      <c r="E57" s="5" t="inlineStr">
        <is>
          <t>36.000,00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=HYPERLINK("https://www.leilaoonline.net/lote/detalhe/84700", "244")</f>
      </c>
      <c r="B58" s="4" t="s">
        <f>=HYPERLINK("https://www.leilaoonline.net/lote/detalhe/84700", "veja o vídeo!! HONDA/FIT LX; 2003/2004; PRETA; GASOLINA - FUNCIONANDO")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11.750,00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=HYPERLINK("https://www.leilaoonline.net/lote/detalhe/85909", "245")</f>
      </c>
      <c r="B59" s="4" t="s">
        <f>=HYPERLINK("https://www.leilaoonline.net/lote/detalhe/85909", "veja o vídeo!! GM/CELTA 2P LIFE; 2010/2010; BRANCA; ALCO./GASOL. - FUNCIONANDO")</f>
      </c>
      <c r="C59" s="4" t="inlineStr">
        <is>
          <t>Vendido</t>
        </is>
      </c>
      <c r="D59" s="4" t="inlineStr">
        <is>
          <t>27</t>
        </is>
      </c>
      <c r="E59" s="5" t="inlineStr">
        <is>
          <t>11.750,00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=HYPERLINK("https://www.leilaoonline.net/lote/detalhe/84696", "250")</f>
      </c>
      <c r="B60" s="4" t="s">
        <f>=HYPERLINK("https://www.leilaoonline.net/lote/detalhe/84696", "veja o vídeo!! VW/SANTANA; 2001/2001; BRANCA; ALCO./GÁS NATURAL VEICULAR - FUNCIONANDO")</f>
      </c>
      <c r="C60" s="4" t="inlineStr">
        <is>
          <t>Não vendido</t>
        </is>
      </c>
      <c r="D60" s="4" t="inlineStr">
        <is>
          <t>16</t>
        </is>
      </c>
      <c r="E60" s="5" t="inlineStr">
        <is>
          <t>5.250,00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=HYPERLINK("https://www.leilaoonline.net/lote/detalhe/84722", "251")</f>
      </c>
      <c r="B61" s="4" t="s">
        <f>=HYPERLINK("https://www.leilaoonline.net/lote/detalhe/84722", "veja o vídeo!! VW/VOYAGE CL 1.8; 1992/1993; PRETA; GASOLINA - FUNCIONANDO")</f>
      </c>
      <c r="C61" s="4" t="inlineStr">
        <is>
          <t>Não vendido</t>
        </is>
      </c>
      <c r="D61" s="4" t="inlineStr">
        <is>
          <t>20</t>
        </is>
      </c>
      <c r="E61" s="5" t="inlineStr">
        <is>
          <t>12.000,00</t>
        </is>
      </c>
      <c r="F61" s="4" t="inlineStr">
        <is>
          <t>550.00</t>
        </is>
      </c>
    </row>
    <row collapsed="false" customFormat="false" customHeight="false" hidden="false" ht="12.1" outlineLevel="0" r="62">
      <c r="A62" s="5" t="s">
        <f>=HYPERLINK("https://www.leilaoonline.net/lote/detalhe/84701", "260")</f>
      </c>
      <c r="B62" s="4" t="s">
        <f>=HYPERLINK("https://www.leilaoonline.net/lote/detalhe/84701", "veja o vídeo!! GM/KADETT IPANEMA GL; 1996/1997; FANTASIA; GASOLINA - FUNCIONANDO")</f>
      </c>
      <c r="C62" s="4" t="inlineStr">
        <is>
          <t>Não vendido</t>
        </is>
      </c>
      <c r="D62" s="4" t="inlineStr">
        <is>
          <t>18</t>
        </is>
      </c>
      <c r="E62" s="5" t="inlineStr">
        <is>
          <t>3.550,00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=HYPERLINK("https://www.leilaoonline.net/lote/detalhe/84702", "270")</f>
      </c>
      <c r="B63" s="4" t="s">
        <f>=HYPERLINK("https://www.leilaoonline.net/lote/detalhe/84702", "veja o vídeo!! VW/GOL 1.0; 2003/2003; CINZA; GASOLINA - FUNCIONANDO")</f>
      </c>
      <c r="C63" s="4" t="inlineStr">
        <is>
          <t>Não vendido</t>
        </is>
      </c>
      <c r="D63" s="4" t="inlineStr">
        <is>
          <t>14</t>
        </is>
      </c>
      <c r="E63" s="5" t="inlineStr">
        <is>
          <t>5.500,00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=HYPERLINK("https://www.leilaoonline.net/lote/detalhe/84703", "271")</f>
      </c>
      <c r="B64" s="4" t="s">
        <f>=HYPERLINK("https://www.leilaoonline.net/lote/detalhe/84703", "veja o vídeo!! VW/ FUSCA 1300; 1970/1970; AZUL - FUNCIONANDO")</f>
      </c>
      <c r="C64" s="4" t="inlineStr">
        <is>
          <t>Não vendido</t>
        </is>
      </c>
      <c r="D64" s="4" t="inlineStr">
        <is>
          <t>54</t>
        </is>
      </c>
      <c r="E64" s="5" t="inlineStr">
        <is>
          <t>11.950,00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=HYPERLINK("https://www.leilaoonline.net/lote/detalhe/85280", "280")</f>
      </c>
      <c r="B65" s="4" t="s">
        <f>=HYPERLINK("https://www.leilaoonline.net/lote/detalhe/85280", "veja o vídeo!! FORD/KA GL; 1999/2000; VERDE; GASOLINA - FUNCIONANDO")</f>
      </c>
      <c r="C65" s="4" t="inlineStr">
        <is>
          <t>Vendido</t>
        </is>
      </c>
      <c r="D65" s="4" t="inlineStr">
        <is>
          <t>26</t>
        </is>
      </c>
      <c r="E65" s="5" t="inlineStr">
        <is>
          <t>9.250,00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=HYPERLINK("https://www.leilaoonline.net/lote/detalhe/86228", "288")</f>
      </c>
      <c r="B66" s="4" t="s">
        <f>=HYPERLINK("https://www.leilaoonline.net/lote/detalhe/86228", "veja o vídeo!! VW/GOL CL STAR; 1989/1989; VERMELHA; ALCOOL - FUNCIONANDO")</f>
      </c>
      <c r="C66" s="4" t="inlineStr">
        <is>
          <t>Não vendido</t>
        </is>
      </c>
      <c r="D66" s="4" t="inlineStr">
        <is>
          <t>44</t>
        </is>
      </c>
      <c r="E66" s="5" t="inlineStr">
        <is>
          <t>10.950,00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=HYPERLINK("https://www.leilaoonline.net/lote/detalhe/86229", "289")</f>
      </c>
      <c r="B67" s="4" t="s">
        <f>=HYPERLINK("https://www.leilaoonline.net/lote/detalhe/86229", "veja o vídeo!! VW/GOL GTS;1988/1989; BRANCA; ALCOOL - FUNCIONANDO")</f>
      </c>
      <c r="C67" s="4" t="inlineStr">
        <is>
          <t>Não vendido</t>
        </is>
      </c>
      <c r="D67" s="4" t="inlineStr">
        <is>
          <t>72</t>
        </is>
      </c>
      <c r="E67" s="5" t="inlineStr">
        <is>
          <t>13.450,00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=HYPERLINK("https://www.leilaoonline.net/lote/detalhe/86217", "290")</f>
      </c>
      <c r="B68" s="4" t="s">
        <f>=HYPERLINK("https://www.leilaoonline.net/lote/detalhe/86217", "veja o vídeo!! FORD/DEL REY OURO; 1982/1982; PRATA; GASOLINA - FUNCIONANDO")</f>
      </c>
      <c r="C68" s="4" t="inlineStr">
        <is>
          <t>Não vendido</t>
        </is>
      </c>
      <c r="D68" s="4" t="inlineStr">
        <is>
          <t>38</t>
        </is>
      </c>
      <c r="E68" s="5" t="inlineStr">
        <is>
          <t>9.050,00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=HYPERLINK("https://www.leilaoonline.net/lote/detalhe/84715", "291")</f>
      </c>
      <c r="B69" s="4" t="s">
        <f>=HYPERLINK("https://www.leilaoonline.net/lote/detalhe/84715", "veja o vídeo!! VW/GOL GTS; 1992/1992; AZUL; GASOLINA - FUNCIONANDO")</f>
      </c>
      <c r="C69" s="4" t="inlineStr">
        <is>
          <t>Não vendido</t>
        </is>
      </c>
      <c r="D69" s="4" t="inlineStr">
        <is>
          <t>50</t>
        </is>
      </c>
      <c r="E69" s="5" t="inlineStr">
        <is>
          <t>14.200,00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=HYPERLINK("https://www.leilaoonline.net/lote/detalhe/84705", "292")</f>
      </c>
      <c r="B70" s="4" t="s">
        <f>=HYPERLINK("https://www.leilaoonline.net/lote/detalhe/84705", "veja o vídeo!! VW/GOL 1000; 1994/1994; BRANCA; GASOLINA - FUNCIONANDO")</f>
      </c>
      <c r="C70" s="4" t="inlineStr">
        <is>
          <t>Não vendido</t>
        </is>
      </c>
      <c r="D70" s="4" t="inlineStr">
        <is>
          <t>17</t>
        </is>
      </c>
      <c r="E70" s="5" t="inlineStr">
        <is>
          <t>4.600,00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=HYPERLINK("https://www.leilaoonline.net/lote/detalhe/84714", "293")</f>
      </c>
      <c r="B71" s="4" t="s">
        <f>=HYPERLINK("https://www.leilaoonline.net/lote/detalhe/84714", "veja o vídeo!! VW/GOL GTS; 1987/1988; BRANCA; ALCOOL - FUNCIONANDO")</f>
      </c>
      <c r="C71" s="4" t="inlineStr">
        <is>
          <t>Não vendido</t>
        </is>
      </c>
      <c r="D71" s="4" t="inlineStr">
        <is>
          <t>18</t>
        </is>
      </c>
      <c r="E71" s="5" t="inlineStr">
        <is>
          <t>8.050,00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=HYPERLINK("https://www.leilaoonline.net/lote/detalhe/85086", "294")</f>
      </c>
      <c r="B72" s="4" t="s">
        <f>=HYPERLINK("https://www.leilaoonline.net/lote/detalhe/85086", "veja o vídeo!! VW/GOL GTS; 1990/1991; VERMELHA; GASOLINA - FUNCIONANDO")</f>
      </c>
      <c r="C72" s="4" t="inlineStr">
        <is>
          <t>Não vendido</t>
        </is>
      </c>
      <c r="D72" s="4" t="inlineStr">
        <is>
          <t>92</t>
        </is>
      </c>
      <c r="E72" s="5" t="inlineStr">
        <is>
          <t>30.700,00</t>
        </is>
      </c>
      <c r="F72" s="4" t="inlineStr">
        <is>
          <t>550.00</t>
        </is>
      </c>
    </row>
    <row collapsed="false" customFormat="false" customHeight="false" hidden="false" ht="12.1" outlineLevel="0" r="73">
      <c r="A73" s="5" t="s">
        <f>=HYPERLINK("https://www.leilaoonline.net/lote/detalhe/84706", "295")</f>
      </c>
      <c r="B73" s="4" t="s">
        <f>=HYPERLINK("https://www.leilaoonline.net/lote/detalhe/84706", "veja o vídeo!! VW/FUSCA 1300 L; 1977/1977; BRANCA - FUNCIONANDO")</f>
      </c>
      <c r="C73" s="4" t="inlineStr">
        <is>
          <t>Vendido</t>
        </is>
      </c>
      <c r="D73" s="4" t="inlineStr">
        <is>
          <t>32</t>
        </is>
      </c>
      <c r="E73" s="5" t="inlineStr">
        <is>
          <t>7.750,00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=HYPERLINK("https://www.leilaoonline.net/lote/detalhe/84711", "296")</f>
      </c>
      <c r="B74" s="4" t="s">
        <f>=HYPERLINK("https://www.leilaoonline.net/lote/detalhe/84711", "veja o vídeo!! VW/PASSAT LS; 1977/1977; MARROM; GASOLINA - FUNCIONANDO")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10.000,00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=HYPERLINK("https://www.leilaoonline.net/lote/detalhe/84708", "297")</f>
      </c>
      <c r="B75" s="4" t="s">
        <f>=HYPERLINK("https://www.leilaoonline.net/lote/detalhe/84708", "veja o vídeo!! VW; TL 1600; 1974")</f>
      </c>
      <c r="C75" s="4" t="inlineStr">
        <is>
          <t>Não vendido</t>
        </is>
      </c>
      <c r="D75" s="4" t="inlineStr">
        <is>
          <t>21</t>
        </is>
      </c>
      <c r="E75" s="5" t="inlineStr">
        <is>
          <t>4.350,00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=HYPERLINK("https://www.leilaoonline.net/lote/detalhe/84710", "299")</f>
      </c>
      <c r="B76" s="4" t="s">
        <f>=HYPERLINK("https://www.leilaoonline.net/lote/detalhe/84710", "veja o vídeo!! FORD/BELINA; 1976/1976; MARROM; GASOLINA - FUNCIONANDO")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2.200,00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=HYPERLINK("https://www.leilaoonline.net/lote/detalhe/85305", "300")</f>
      </c>
      <c r="B77" s="4" t="s">
        <f>=HYPERLINK("https://www.leilaoonline.net/lote/detalhe/85305", "VW/GOL GTS; 1989/1989; PRETA; ALCOOL - FUNCIONANDO")</f>
      </c>
      <c r="C77" s="4" t="inlineStr">
        <is>
          <t>Não vendido</t>
        </is>
      </c>
      <c r="D77" s="4" t="inlineStr">
        <is>
          <t>32</t>
        </is>
      </c>
      <c r="E77" s="5" t="inlineStr">
        <is>
          <t>11.200,00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=HYPERLINK("https://www.leilaoonline.net/lote/detalhe/84725", "301")</f>
      </c>
      <c r="B78" s="4" t="s">
        <f>=HYPERLINK("https://www.leilaoonline.net/lote/detalhe/84725", "veja o vídeo!! VW/GOL GTS; 1988/1988; VERMELHA; ALCOOL - FUNCIONANDO")</f>
      </c>
      <c r="C78" s="4" t="inlineStr">
        <is>
          <t>Vendido</t>
        </is>
      </c>
      <c r="D78" s="4" t="inlineStr">
        <is>
          <t>69</t>
        </is>
      </c>
      <c r="E78" s="5" t="inlineStr">
        <is>
          <t>15.100,00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=HYPERLINK("https://www.leilaoonline.net/lote/detalhe/84709", "302")</f>
      </c>
      <c r="B79" s="4" t="s">
        <f>=HYPERLINK("https://www.leilaoonline.net/lote/detalhe/84709", "vídeo novo!! GM; MONZA SL/E; 1984/1984; VERDE; ALCOOL - FUNCIONANDO")</f>
      </c>
      <c r="C79" s="4" t="inlineStr">
        <is>
          <t>Não vendido</t>
        </is>
      </c>
      <c r="D79" s="4" t="inlineStr">
        <is>
          <t>12</t>
        </is>
      </c>
      <c r="E79" s="5" t="inlineStr">
        <is>
          <t>3.100,00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=HYPERLINK("https://www.leilaoonline.net/lote/detalhe/85311", "303")</f>
      </c>
      <c r="B80" s="4" t="s">
        <f>=HYPERLINK("https://www.leilaoonline.net/lote/detalhe/85311", "veja o vídeo!! VW/GOL GTS; 1989/1990; VERMELHA; ALCOOL - FUNCIONANDO")</f>
      </c>
      <c r="C80" s="4" t="inlineStr">
        <is>
          <t>Não vendido</t>
        </is>
      </c>
      <c r="D80" s="4" t="inlineStr">
        <is>
          <t>74</t>
        </is>
      </c>
      <c r="E80" s="5" t="inlineStr">
        <is>
          <t>14.500,00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=HYPERLINK("https://www.leilaoonline.net/lote/detalhe/84712", "304")</f>
      </c>
      <c r="B81" s="4" t="s">
        <f>=HYPERLINK("https://www.leilaoonline.net/lote/detalhe/84712", "VW/FUSCA; 1983/1983; VERMELHA; GASOLINA - FUNCIONANDO")</f>
      </c>
      <c r="C81" s="4" t="inlineStr">
        <is>
          <t>Vendido</t>
        </is>
      </c>
      <c r="D81" s="4" t="inlineStr">
        <is>
          <t>45</t>
        </is>
      </c>
      <c r="E81" s="5" t="inlineStr">
        <is>
          <t>10.000,00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=HYPERLINK("https://www.leilaoonline.net/lote/detalhe/85346", "305")</f>
      </c>
      <c r="B82" s="4" t="s">
        <f>=HYPERLINK("https://www.leilaoonline.net/lote/detalhe/85346", "veja o vídeo!! VW/FUSCA 1300; 1975/1975; VERDE; GASOLINA - FUNCIONANDO")</f>
      </c>
      <c r="C82" s="4" t="inlineStr">
        <is>
          <t>Não vendido</t>
        </is>
      </c>
      <c r="D82" s="4" t="inlineStr">
        <is>
          <t>43</t>
        </is>
      </c>
      <c r="E82" s="5" t="inlineStr">
        <is>
          <t>9.400,00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=HYPERLINK("https://www.leilaoonline.net/lote/detalhe/84707", "310")</f>
      </c>
      <c r="B83" s="4" t="s">
        <f>=HYPERLINK("https://www.leilaoonline.net/lote/detalhe/84707", "22 PNEUS DIVERSOS - MEDIDAS NAS ESPECIFICAÇÕES")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=HYPERLINK("https://www.leilaoonline.net/lote/detalhe/84719", "311")</f>
      </c>
      <c r="B84" s="4" t="s">
        <f>=HYPERLINK("https://www.leilaoonline.net/lote/detalhe/84719", "JOGO DE RODAS ARO 16 COM PNEUS 205/55/16")</f>
      </c>
      <c r="C84" s="4" t="inlineStr">
        <is>
          <t>Vendido</t>
        </is>
      </c>
      <c r="D84" s="4" t="inlineStr">
        <is>
          <t>4</t>
        </is>
      </c>
      <c r="E84" s="5" t="inlineStr">
        <is>
          <t>650,00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=HYPERLINK("https://www.leilaoonline.net/lote/detalhe/85281", "312")</f>
      </c>
      <c r="B85" s="4" t="s">
        <f>=HYPERLINK("https://www.leilaoonline.net/lote/detalhe/85281", "RODAS ARO 15; PNEUS 195/50")</f>
      </c>
      <c r="C85" s="4" t="inlineStr">
        <is>
          <t>Vendido</t>
        </is>
      </c>
      <c r="D85" s="4" t="inlineStr">
        <is>
          <t>7</t>
        </is>
      </c>
      <c r="E85" s="5" t="inlineStr">
        <is>
          <t>650,00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=HYPERLINK("https://www.leilaoonline.net/lote/detalhe/85282", "313")</f>
      </c>
      <c r="B86" s="4" t="s">
        <f>=HYPERLINK("https://www.leilaoonline.net/lote/detalhe/85282", "RODAS ARO 15")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=HYPERLINK("https://www.leilaoonline.net/lote/detalhe/86394", "320")</f>
      </c>
      <c r="B87" s="4" t="s">
        <f>=HYPERLINK("https://www.leilaoonline.net/lote/detalhe/86394", "GM/BLAZER ADVANTAGE; 2009/2010; PRETA; ALCO./GASOL.")</f>
      </c>
      <c r="C87" s="4" t="inlineStr">
        <is>
          <t>Não vendido</t>
        </is>
      </c>
      <c r="D87" s="4" t="inlineStr">
        <is>
          <t>68</t>
        </is>
      </c>
      <c r="E87" s="5" t="inlineStr">
        <is>
          <t>17.750,00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=HYPERLINK("https://www.leilaoonline.net/lote/detalhe/86395", "321")</f>
      </c>
      <c r="B88" s="4" t="s">
        <f>=HYPERLINK("https://www.leilaoonline.net/lote/detalhe/86395", "GM/BLAZER COLINA; 2004/2005; BRANCA; GASOLINA")</f>
      </c>
      <c r="C88" s="4" t="inlineStr">
        <is>
          <t>Não vendido</t>
        </is>
      </c>
      <c r="D88" s="4" t="inlineStr">
        <is>
          <t>52</t>
        </is>
      </c>
      <c r="E88" s="5" t="inlineStr">
        <is>
          <t>13.750,00</t>
        </is>
      </c>
      <c r="F8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2026-07-01T00:08:45.00Z</dcterms:created>
  <dc:creator>Tellks Tecnologia</dc:creator>
  <cp:revision>0</cp:revision>
</cp:coreProperties>
</file>