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26 CAMINHÕES MB,VW, VOLVO - 25 TRATORES - 40 REBOQUES E SEMI REBOQUES 12,5M - MOTORES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=HYPERLINK("https://www.leilaoonline.net/lote/detalhe/87962", "1817")</f>
      </c>
      <c r="B11" s="4" t="s">
        <f>=HYPERLINK("https://www.leilaoonline.net/lote/detalhe/87962", " DOLLY USICAMP - 2009 - Unidade JATAÍ")</f>
      </c>
      <c r="C11" s="4" t="inlineStr">
        <is>
          <t>Vendido</t>
        </is>
      </c>
      <c r="D11" s="4" t="inlineStr">
        <is>
          <t>17</t>
        </is>
      </c>
      <c r="E11" s="5" t="inlineStr">
        <is>
          <t>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=HYPERLINK("https://www.leilaoonline.net/lote/detalhe/87553", "2270")</f>
      </c>
      <c r="B12" s="4" t="s">
        <f>=HYPERLINK("https://www.leilaoonline.net/lote/detalhe/87553", " CARRETA ABRIGO FAB. PRÓPRIA, SF , LOC. JATAI ")</f>
      </c>
      <c r="C12" s="4" t="inlineStr">
        <is>
          <t>Vendido</t>
        </is>
      </c>
      <c r="D12" s="4" t="inlineStr">
        <is>
          <t>3</t>
        </is>
      </c>
      <c r="E12" s="5" t="inlineStr">
        <is>
          <t>1.550,00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=HYPERLINK("https://www.leilaoonline.net/lote/detalhe/88829", "3062")</f>
      </c>
      <c r="B13" s="4" t="s">
        <f>=HYPERLINK("https://www.leilaoonline.net/lote/detalhe/88829", " REBOQUE RANDON 8,20 M CANA PICADA FROTA 96852  ANO 2012 - UNIDADE BARRA")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14.500,00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=HYPERLINK("https://www.leilaoonline.net/lote/detalhe/88830", "3065")</f>
      </c>
      <c r="B14" s="4" t="s">
        <f>=HYPERLINK("https://www.leilaoonline.net/lote/detalhe/88830", " REBOQUE RANDON 8,20 M CANA PICADA FROTA 96846  ANO 2012 - UNIDADE BARRA")</f>
      </c>
      <c r="C14" s="4" t="inlineStr">
        <is>
          <t>Vendido</t>
        </is>
      </c>
      <c r="D14" s="4" t="inlineStr">
        <is>
          <t>13</t>
        </is>
      </c>
      <c r="E14" s="5" t="inlineStr">
        <is>
          <t>16.000,00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=HYPERLINK("https://www.leilaoonline.net/lote/detalhe/88832", "3071")</f>
      </c>
      <c r="B15" s="4" t="s">
        <f>=HYPERLINK("https://www.leilaoonline.net/lote/detalhe/88832", " REBOQUE RANDON 8,20 M CANA PICADA FROTA 96851  ANO 2012 - UNIDADE BARRA")</f>
      </c>
      <c r="C15" s="4" t="inlineStr">
        <is>
          <t>Vendido</t>
        </is>
      </c>
      <c r="D15" s="4" t="inlineStr">
        <is>
          <t>13</t>
        </is>
      </c>
      <c r="E15" s="5" t="inlineStr">
        <is>
          <t>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=HYPERLINK("https://www.leilaoonline.net/lote/detalhe/88831", "3075")</f>
      </c>
      <c r="B16" s="4" t="s">
        <f>=HYPERLINK("https://www.leilaoonline.net/lote/detalhe/88831", " REBOQUE 3 EIXOS RODOFORT FROTA 96889 ANO 2010 - UNIDADE BARRA")</f>
      </c>
      <c r="C16" s="4" t="inlineStr">
        <is>
          <t>Vendido</t>
        </is>
      </c>
      <c r="D16" s="4" t="inlineStr">
        <is>
          <t>46</t>
        </is>
      </c>
      <c r="E16" s="5" t="inlineStr">
        <is>
          <t>27.500,00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=HYPERLINK("https://www.leilaoonline.net/lote/detalhe/88833", "3078")</f>
      </c>
      <c r="B17" s="4" t="s">
        <f>=HYPERLINK("https://www.leilaoonline.net/lote/detalhe/88833", " REBOQUE PLATAFORMA 3 EIXOS COR AZUL RODOFORT FROTA 96891 ANO 2010 - UNIDADE BARRA")</f>
      </c>
      <c r="C17" s="4" t="inlineStr">
        <is>
          <t>Vendido</t>
        </is>
      </c>
      <c r="D17" s="4" t="inlineStr">
        <is>
          <t>59</t>
        </is>
      </c>
      <c r="E17" s="5" t="inlineStr">
        <is>
          <t>34.000,00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=HYPERLINK("https://www.leilaoonline.net/lote/detalhe/88835", "3079")</f>
      </c>
      <c r="B18" s="4" t="s">
        <f>=HYPERLINK("https://www.leilaoonline.net/lote/detalhe/88835", "REBOQUE PLATAFORMA ACUCAR RODOFORT REBOQUE 3 EIXOS FROTA 96898 ANO 2010 - UNIDADE BARRA")</f>
      </c>
      <c r="C18" s="4" t="inlineStr">
        <is>
          <t>Não vendido</t>
        </is>
      </c>
      <c r="D18" s="4" t="inlineStr">
        <is>
          <t>53</t>
        </is>
      </c>
      <c r="E18" s="5" t="inlineStr">
        <is>
          <t>32.500,00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=HYPERLINK("https://www.leilaoonline.net/lote/detalhe/88834", "3080")</f>
      </c>
      <c r="B19" s="4" t="s">
        <f>=HYPERLINK("https://www.leilaoonline.net/lote/detalhe/88834", " REBOQUE FACCHINI 8,00 M FROTA 96165/96864 ANO 1992 - UNIDADE BARRA")</f>
      </c>
      <c r="C19" s="4" t="inlineStr">
        <is>
          <t>Vendido</t>
        </is>
      </c>
      <c r="D19" s="4" t="inlineStr">
        <is>
          <t>24</t>
        </is>
      </c>
      <c r="E19" s="5" t="inlineStr">
        <is>
          <t>17.500,00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=HYPERLINK("https://www.leilaoonline.net/lote/detalhe/88836", "3113")</f>
      </c>
      <c r="B20" s="4" t="s">
        <f>=HYPERLINK("https://www.leilaoonline.net/lote/detalhe/88836", " REBOQUE RODOVIARIA 7,60M FROTA 96562 ANO 1984 - UNIDADE BARRA")</f>
      </c>
      <c r="C20" s="4" t="inlineStr">
        <is>
          <t>Vendido</t>
        </is>
      </c>
      <c r="D20" s="4" t="inlineStr">
        <is>
          <t>22</t>
        </is>
      </c>
      <c r="E20" s="5" t="inlineStr">
        <is>
          <t>15.500,00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=HYPERLINK("https://www.leilaoonline.net/lote/detalhe/88466", "3199")</f>
      </c>
      <c r="B21" s="4" t="s">
        <f>=HYPERLINK("https://www.leilaoonline.net/lote/detalhe/88466", "LOTE 89 PEÇAS - VEDAÇÃO EPDM DE VALVULA BORBOLETA, UNIDADE BARRA")</f>
      </c>
      <c r="C21" s="4" t="inlineStr">
        <is>
          <t>Vendido</t>
        </is>
      </c>
      <c r="D21" s="4" t="inlineStr">
        <is>
          <t>6</t>
        </is>
      </c>
      <c r="E21" s="5" t="inlineStr">
        <is>
          <t>1.250,00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=HYPERLINK("https://www.leilaoonline.net/lote/detalhe/88304", "3202")</f>
      </c>
      <c r="B22" s="4" t="s">
        <f>=HYPERLINK("https://www.leilaoonline.net/lote/detalhe/88304", "Televisão, Armário e outros - Veja Especificações abaixo. Fundação Raizen Barra - Localizado na Cidade de Igaraçú do Tietê/ SP")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=HYPERLINK("https://www.leilaoonline.net/lote/detalhe/88460", "3203")</f>
      </c>
      <c r="B23" s="4" t="s">
        <f>=HYPERLINK("https://www.leilaoonline.net/lote/detalhe/88460", "10 UNDS.COMPUTADORES DE BORDO, AUTEQ,  MOD. 3100, VEJA N° SERIES ABAIXO, LOC. BARRA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=HYPERLINK("https://www.leilaoonline.net/lote/detalhe/88463", "3204")</f>
      </c>
      <c r="B24" s="4" t="s">
        <f>=HYPERLINK("https://www.leilaoonline.net/lote/detalhe/88463", "18 UND. COMPUTADORES DE BORDO AUTEQ, MOD. 3200, VEJA N° SERIES ABAIXO, LOC. BARRA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=HYPERLINK("https://www.leilaoonline.net/lote/detalhe/88464", "3205")</f>
      </c>
      <c r="B25" s="4" t="s">
        <f>=HYPERLINK("https://www.leilaoonline.net/lote/detalhe/88464", "18 UND. COMPUTADORES DE BORDO AUTEQ, MOD. 3200, VEJA N° SERIES ABAIXO, LOC. BARRA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=HYPERLINK("https://www.leilaoonline.net/lote/detalhe/89069", "3206")</f>
      </c>
      <c r="B26" s="4" t="s">
        <f>=HYPERLINK("https://www.leilaoonline.net/lote/detalhe/89069", "ITENS DIV. MAQUINA DE CALCULADORA, CÂMERA DIGITAL SONY, CÂMERA ANALOGICA, LOC. DAP BARRA /SP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=HYPERLINK("https://www.leilaoonline.net/lote/detalhe/89240", "3207")</f>
      </c>
      <c r="B27" s="4" t="s">
        <f>=HYPERLINK("https://www.leilaoonline.net/lote/detalhe/89240", "1 BIGORNA, 2 VENTILADOR/MOTOR , SF, LOC. SANTA CANDIDA ")</f>
      </c>
      <c r="C27" s="4" t="inlineStr">
        <is>
          <t>Vendido</t>
        </is>
      </c>
      <c r="D27" s="4" t="inlineStr">
        <is>
          <t>10</t>
        </is>
      </c>
      <c r="E27" s="5" t="inlineStr">
        <is>
          <t>1.200,00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=HYPERLINK("https://www.leilaoonline.net/lote/detalhe/87325", "4177")</f>
      </c>
      <c r="B28" s="4" t="s">
        <f>=HYPERLINK("https://www.leilaoonline.net/lote/detalhe/87325", " MAT. DIVERSOS SEM USO, REDUTOR , DISCOS, BARRAS E BICAS - VEJA DESCRITIVO DE ITENS - LOC. PARAISO 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5.600,00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=HYPERLINK("https://www.leilaoonline.net/lote/detalhe/87329", "4178")</f>
      </c>
      <c r="B29" s="4" t="s">
        <f>=HYPERLINK("https://www.leilaoonline.net/lote/detalhe/87329", " CAMINHÃO TOCO VOLKSWAGEN 8-150, ANO 2005, FR 19799, LOC. PARAISO ")</f>
      </c>
      <c r="C29" s="4" t="inlineStr">
        <is>
          <t>Vendido</t>
        </is>
      </c>
      <c r="D29" s="4" t="inlineStr">
        <is>
          <t>82</t>
        </is>
      </c>
      <c r="E29" s="5" t="inlineStr">
        <is>
          <t>61.000,00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=HYPERLINK("https://www.leilaoonline.net/lote/detalhe/87331", "5111")</f>
      </c>
      <c r="B30" s="4" t="s">
        <f>=HYPERLINK("https://www.leilaoonline.net/lote/detalhe/87331", " 2 TORRE DE RESFRIAMENTO MOD.ALPINA 155, VAZÃO 200 M3/H TAF 63 C- SF, LOC. SANTA CANDIDA ")</f>
      </c>
      <c r="C30" s="4" t="inlineStr">
        <is>
          <t>Vendido</t>
        </is>
      </c>
      <c r="D30" s="4" t="inlineStr">
        <is>
          <t>41</t>
        </is>
      </c>
      <c r="E30" s="5" t="inlineStr">
        <is>
          <t>47.000,00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=HYPERLINK("https://www.leilaoonline.net/lote/detalhe/87959", "5146")</f>
      </c>
      <c r="B31" s="4" t="s">
        <f>=HYPERLINK("https://www.leilaoonline.net/lote/detalhe/87959", " REBOQUE CANA PIC 1CX 67M³ FR56851 - UNIDADE SANTA CANDIDA")</f>
      </c>
      <c r="C31" s="4" t="inlineStr">
        <is>
          <t>Vendido</t>
        </is>
      </c>
      <c r="D31" s="4" t="inlineStr">
        <is>
          <t>20</t>
        </is>
      </c>
      <c r="E31" s="5" t="inlineStr">
        <is>
          <t>45.000,00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=HYPERLINK("https://www.leilaoonline.net/lote/detalhe/86913", "11000")</f>
      </c>
      <c r="B32" s="4" t="s">
        <f>=HYPERLINK("https://www.leilaoonline.net/lote/detalhe/86913", "CAMINHÃO VOLKSWAGEN 19-320, ANO 2008/2008 , FR360408, LOC. BONFIM ")</f>
      </c>
      <c r="C32" s="4" t="inlineStr">
        <is>
          <t>Vendido</t>
        </is>
      </c>
      <c r="D32" s="4" t="inlineStr">
        <is>
          <t>54</t>
        </is>
      </c>
      <c r="E32" s="5" t="inlineStr">
        <is>
          <t>82.000,00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=HYPERLINK("https://www.leilaoonline.net/lote/detalhe/86947", "11002")</f>
      </c>
      <c r="B33" s="4" t="s">
        <f>=HYPERLINK("https://www.leilaoonline.net/lote/detalhe/86947", " CAMINHÃO AXOR 3344, 6X4, ANO 2014/2014 ,  FR119948, LOC. BONFIM ")</f>
      </c>
      <c r="C33" s="4" t="inlineStr">
        <is>
          <t>Vendido</t>
        </is>
      </c>
      <c r="D33" s="4" t="inlineStr">
        <is>
          <t>72</t>
        </is>
      </c>
      <c r="E33" s="5" t="inlineStr">
        <is>
          <t>174.000,00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=HYPERLINK("https://www.leilaoonline.net/lote/detalhe/86943", "11004")</f>
      </c>
      <c r="B34" s="4" t="s">
        <f>=HYPERLINK("https://www.leilaoonline.net/lote/detalhe/86943", " CAMINHÃO AXOR 3344, ANO 2014/ 2014, FR 119977, LOC. BONFIM ")</f>
      </c>
      <c r="C34" s="4" t="inlineStr">
        <is>
          <t>Vendido</t>
        </is>
      </c>
      <c r="D34" s="4" t="inlineStr">
        <is>
          <t>103</t>
        </is>
      </c>
      <c r="E34" s="5" t="inlineStr">
        <is>
          <t>177.000,00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=HYPERLINK("https://www.leilaoonline.net/lote/detalhe/86946", "11005")</f>
      </c>
      <c r="B35" s="4" t="s">
        <f>=HYPERLINK("https://www.leilaoonline.net/lote/detalhe/86946", " CAMINHÃO AXOR 3344,M , ANO 2014/2014, FR 119966, LOC. BONFIM ")</f>
      </c>
      <c r="C35" s="4" t="inlineStr">
        <is>
          <t>Vendido</t>
        </is>
      </c>
      <c r="D35" s="4" t="inlineStr">
        <is>
          <t>125</t>
        </is>
      </c>
      <c r="E35" s="5" t="inlineStr">
        <is>
          <t>174.000,00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=HYPERLINK("https://www.leilaoonline.net/lote/detalhe/86942", "11006")</f>
      </c>
      <c r="B36" s="4" t="s">
        <f>=HYPERLINK("https://www.leilaoonline.net/lote/detalhe/86942", " CAMINHÃO AXOR 3344, ANO 2014/2014,  FR 119965, LOC. BONFIM ")</f>
      </c>
      <c r="C36" s="4" t="inlineStr">
        <is>
          <t>Vendido</t>
        </is>
      </c>
      <c r="D36" s="4" t="inlineStr">
        <is>
          <t>126</t>
        </is>
      </c>
      <c r="E36" s="5" t="inlineStr">
        <is>
          <t>175.000,00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=HYPERLINK("https://www.leilaoonline.net/lote/detalhe/86945", "11007")</f>
      </c>
      <c r="B37" s="4" t="s">
        <f>=HYPERLINK("https://www.leilaoonline.net/lote/detalhe/86945", " CAMINHÃO AXOR 3344, ANO 2014/2014,  FR 119953, LOC. BONFIM ")</f>
      </c>
      <c r="C37" s="4" t="inlineStr">
        <is>
          <t>Vendido</t>
        </is>
      </c>
      <c r="D37" s="4" t="inlineStr">
        <is>
          <t>114</t>
        </is>
      </c>
      <c r="E37" s="5" t="inlineStr">
        <is>
          <t>179.000,00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=HYPERLINK("https://www.leilaoonline.net/lote/detalhe/86906", "11008")</f>
      </c>
      <c r="B38" s="4" t="s">
        <f>=HYPERLINK("https://www.leilaoonline.net/lote/detalhe/86906", " CAMINHÃO M.Benz Axor 3344 6x4 CAV, ANO 2014/2014, FR119969- LOC. BONFIM ")</f>
      </c>
      <c r="C38" s="4" t="inlineStr">
        <is>
          <t>Não vendido</t>
        </is>
      </c>
      <c r="D38" s="4" t="inlineStr">
        <is>
          <t>93</t>
        </is>
      </c>
      <c r="E38" s="5" t="inlineStr">
        <is>
          <t>179.000,00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=HYPERLINK("https://www.leilaoonline.net/lote/detalhe/86905", "11009")</f>
      </c>
      <c r="B39" s="4" t="s">
        <f>=HYPERLINK("https://www.leilaoonline.net/lote/detalhe/86905", " COLHEDORA CAMECO CHW 2500,ANO 1999,  FR117516 - LOC. BONFIM ")</f>
      </c>
      <c r="C39" s="4" t="inlineStr">
        <is>
          <t>Vendido</t>
        </is>
      </c>
      <c r="D39" s="4" t="inlineStr">
        <is>
          <t>47</t>
        </is>
      </c>
      <c r="E39" s="5" t="inlineStr">
        <is>
          <t>76.000,00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=HYPERLINK("https://www.leilaoonline.net/lote/detalhe/86948", "11010")</f>
      </c>
      <c r="B40" s="4" t="s">
        <f>=HYPERLINK("https://www.leilaoonline.net/lote/detalhe/86948", " GM S10 CABINE DUPLA, ANO 2014/2014, FR 118509, LOC. BONFIM ")</f>
      </c>
      <c r="C40" s="4" t="inlineStr">
        <is>
          <t>Vendido</t>
        </is>
      </c>
      <c r="D40" s="4" t="inlineStr">
        <is>
          <t>54</t>
        </is>
      </c>
      <c r="E40" s="5" t="inlineStr">
        <is>
          <t>51.500,00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=HYPERLINK("https://www.leilaoonline.net/lote/detalhe/86949", "11011")</f>
      </c>
      <c r="B41" s="4" t="s">
        <f>=HYPERLINK("https://www.leilaoonline.net/lote/detalhe/86949", " CAMINHÃO WORKER 15180, ANO 2011/2011, FR 139293/92054, CARROCERIA COMBOIO, OBS. S/ MOTOR, S/ CAMBIO,FR 139293/ 92054,  LOC. BONFIM ")</f>
      </c>
      <c r="C41" s="4" t="inlineStr">
        <is>
          <t>Vendido</t>
        </is>
      </c>
      <c r="D41" s="4" t="inlineStr">
        <is>
          <t>74</t>
        </is>
      </c>
      <c r="E41" s="5" t="inlineStr">
        <is>
          <t>89.000,00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=HYPERLINK("https://www.leilaoonline.net/lote/detalhe/86956", "11013")</f>
      </c>
      <c r="B42" s="4" t="s">
        <f>=HYPERLINK("https://www.leilaoonline.net/lote/detalhe/86956", " MOTO BOMBA - MOTOR SCANIA, FR 117041, LOC.BONFIM ")</f>
      </c>
      <c r="C42" s="4" t="inlineStr">
        <is>
          <t>Vendido</t>
        </is>
      </c>
      <c r="D42" s="4" t="inlineStr">
        <is>
          <t>25</t>
        </is>
      </c>
      <c r="E42" s="5" t="inlineStr">
        <is>
          <t>10.500,00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=HYPERLINK("https://www.leilaoonline.net/lote/detalhe/86916", "11014")</f>
      </c>
      <c r="B43" s="4" t="s">
        <f>=HYPERLINK("https://www.leilaoonline.net/lote/detalhe/86916", " CARRETA DIS.TORTA SPANDER, ANO 2015, FR122417, LOC. BONFIM 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3.250,00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=HYPERLINK("https://www.leilaoonline.net/lote/detalhe/86911", "11015")</f>
      </c>
      <c r="B44" s="4" t="s">
        <f>=HYPERLINK("https://www.leilaoonline.net/lote/detalhe/86911", " CARRETA DIS.TORTA SPANDER, ANO 2015, FR122412, LOC. BONFIM 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=HYPERLINK("https://www.leilaoonline.net/lote/detalhe/86907", "11017")</f>
      </c>
      <c r="B45" s="4" t="s">
        <f>=HYPERLINK("https://www.leilaoonline.net/lote/detalhe/86907", " CARRETA ESP.CALCARIO SOLLUS, ANO 2006, FR122196, LOC. BONFIM ")</f>
      </c>
      <c r="C45" s="4" t="inlineStr">
        <is>
          <t>Vendido</t>
        </is>
      </c>
      <c r="D45" s="4" t="inlineStr">
        <is>
          <t>84</t>
        </is>
      </c>
      <c r="E45" s="5" t="inlineStr">
        <is>
          <t>26.000,00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=HYPERLINK("https://www.leilaoonline.net/lote/detalhe/86901", "11018")</f>
      </c>
      <c r="B46" s="4" t="s">
        <f>=HYPERLINK("https://www.leilaoonline.net/lote/detalhe/86901", " TRATOR J. DEERE 7500 4x4, ANO 2001, , FR115533 - LOC. BONFIM ")</f>
      </c>
      <c r="C46" s="4" t="inlineStr">
        <is>
          <t>Vendido</t>
        </is>
      </c>
      <c r="D46" s="4" t="inlineStr">
        <is>
          <t>42</t>
        </is>
      </c>
      <c r="E46" s="5" t="inlineStr">
        <is>
          <t>78.000,00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=HYPERLINK("https://www.leilaoonline.net/lote/detalhe/86902", "11019")</f>
      </c>
      <c r="B47" s="4" t="s">
        <f>=HYPERLINK("https://www.leilaoonline.net/lote/detalhe/86902", " TRATOR MAXION 9170 4x4, ANO 1992, FR116407 - LOC. BONFIM ")</f>
      </c>
      <c r="C47" s="4" t="inlineStr">
        <is>
          <t>Vendido</t>
        </is>
      </c>
      <c r="D47" s="4" t="inlineStr">
        <is>
          <t>57</t>
        </is>
      </c>
      <c r="E47" s="5" t="inlineStr">
        <is>
          <t>62.500,00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=HYPERLINK("https://www.leilaoonline.net/lote/detalhe/86908", "11020")</f>
      </c>
      <c r="B48" s="4" t="s">
        <f>=HYPERLINK("https://www.leilaoonline.net/lote/detalhe/86908", " TRATOR VALTRA BH180 4x4, ANO 2013, FR360741, LOC. BONFIM ")</f>
      </c>
      <c r="C48" s="4" t="inlineStr">
        <is>
          <t>Não vendido</t>
        </is>
      </c>
      <c r="D48" s="4" t="inlineStr">
        <is>
          <t>97</t>
        </is>
      </c>
      <c r="E48" s="5" t="inlineStr">
        <is>
          <t>126.000,00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=HYPERLINK("https://www.leilaoonline.net/lote/detalhe/86953", "11021")</f>
      </c>
      <c r="B49" s="4" t="s">
        <f>=HYPERLINK("https://www.leilaoonline.net/lote/detalhe/86953", " PONTE ROLANTE, FAB. BAUMA ST, PATR. 174045- LOC. BONFIM ")</f>
      </c>
      <c r="C49" s="4" t="inlineStr">
        <is>
          <t>Não vendido</t>
        </is>
      </c>
      <c r="D49" s="4" t="inlineStr">
        <is>
          <t>23</t>
        </is>
      </c>
      <c r="E49" s="5" t="inlineStr">
        <is>
          <t>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=HYPERLINK("https://www.leilaoonline.net/lote/detalhe/86951", "11022")</f>
      </c>
      <c r="B50" s="4" t="s">
        <f>=HYPERLINK("https://www.leilaoonline.net/lote/detalhe/86951", " MOTORES ELETRICOS E PARTES ( APROX. 100 PÇAS) , SF, LOC. BONFIM ")</f>
      </c>
      <c r="C50" s="4" t="inlineStr">
        <is>
          <t>Não vendido</t>
        </is>
      </c>
      <c r="D50" s="4" t="inlineStr">
        <is>
          <t>48</t>
        </is>
      </c>
      <c r="E50" s="5" t="inlineStr">
        <is>
          <t>43.500,00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=HYPERLINK("https://www.leilaoonline.net/lote/detalhe/86922", "11023")</f>
      </c>
      <c r="B51" s="4" t="s">
        <f>=HYPERLINK("https://www.leilaoonline.net/lote/detalhe/86922", " VALVULAS 02 TAM. GRANDE E 03 TAM. PEQUENOS, SF , LOC. BONFIM 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=HYPERLINK("https://www.leilaoonline.net/lote/detalhe/86960", "11024")</f>
      </c>
      <c r="B52" s="4" t="s">
        <f>=HYPERLINK("https://www.leilaoonline.net/lote/detalhe/86960", " LOTE DE REDE P/ CAMINHÃO, SF , LOC. BONFIM ")</f>
      </c>
      <c r="C52" s="4" t="inlineStr">
        <is>
          <t>Vendido</t>
        </is>
      </c>
      <c r="D52" s="4" t="inlineStr">
        <is>
          <t>1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=HYPERLINK("https://www.leilaoonline.net/lote/detalhe/86914", "11025")</f>
      </c>
      <c r="B53" s="4" t="s">
        <f>=HYPERLINK("https://www.leilaoonline.net/lote/detalhe/86914", " DOLLY RANDON, ANO 2008, S/ DOCUMENTO, FR121928, LOC. BONFIM ")</f>
      </c>
      <c r="C53" s="4" t="inlineStr">
        <is>
          <t>Vendido</t>
        </is>
      </c>
      <c r="D53" s="4" t="inlineStr">
        <is>
          <t>8</t>
        </is>
      </c>
      <c r="E53" s="5" t="inlineStr">
        <is>
          <t>6.750,00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=HYPERLINK("https://www.leilaoonline.net/lote/detalhe/86904", "11026")</f>
      </c>
      <c r="B54" s="4" t="s">
        <f>=HYPERLINK("https://www.leilaoonline.net/lote/detalhe/86904", " DOLLY RANDON, ANO 2007,S/ DOCUMENTO, FR121921, LOC. BONFIM ")</f>
      </c>
      <c r="C54" s="4" t="inlineStr">
        <is>
          <t>Vendido</t>
        </is>
      </c>
      <c r="D54" s="4" t="inlineStr">
        <is>
          <t>16</t>
        </is>
      </c>
      <c r="E54" s="5" t="inlineStr">
        <is>
          <t>8.750,00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=HYPERLINK("https://www.leilaoonline.net/lote/detalhe/86952", "11027")</f>
      </c>
      <c r="B55" s="4" t="s">
        <f>=HYPERLINK("https://www.leilaoonline.net/lote/detalhe/86952", " ONIBUS, ANO 1992/1992, FR 119010, LOC. BONFIM ")</f>
      </c>
      <c r="C55" s="4" t="inlineStr">
        <is>
          <t>Vendido</t>
        </is>
      </c>
      <c r="D55" s="4" t="inlineStr">
        <is>
          <t>12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=HYPERLINK("https://www.leilaoonline.net/lote/detalhe/86961", "11028")</f>
      </c>
      <c r="B56" s="4" t="s">
        <f>=HYPERLINK("https://www.leilaoonline.net/lote/detalhe/86961", " ONIBUS, ANO 1993/1993, OBS. S/ MOTOR S/ CAMBIO , FR 119005, LOC. BONFIM ")</f>
      </c>
      <c r="C56" s="4" t="inlineStr">
        <is>
          <t>Vendido</t>
        </is>
      </c>
      <c r="D56" s="4" t="inlineStr">
        <is>
          <t>16</t>
        </is>
      </c>
      <c r="E56" s="5" t="inlineStr">
        <is>
          <t>10.000,00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=HYPERLINK("https://www.leilaoonline.net/lote/detalhe/86957", "11029")</f>
      </c>
      <c r="B57" s="4" t="s">
        <f>=HYPERLINK("https://www.leilaoonline.net/lote/detalhe/86957", " ONIBUS, ANO 1992/1992,  FR 119004, LOC. BONFIM ")</f>
      </c>
      <c r="C57" s="4" t="inlineStr">
        <is>
          <t>Não vendido</t>
        </is>
      </c>
      <c r="D57" s="4" t="inlineStr">
        <is>
          <t>11</t>
        </is>
      </c>
      <c r="E57" s="5" t="inlineStr">
        <is>
          <t>14.500,00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=HYPERLINK("https://www.leilaoonline.net/lote/detalhe/86903", "11030")</f>
      </c>
      <c r="B58" s="4" t="s">
        <f>=HYPERLINK("https://www.leilaoonline.net/lote/detalhe/86903", " TRATOR CASE MX 270 Magnum 4x4, ANO 2010, FR116516 -  LOC. BONFIM ")</f>
      </c>
      <c r="C58" s="4" t="inlineStr">
        <is>
          <t>Vendido</t>
        </is>
      </c>
      <c r="D58" s="4" t="inlineStr">
        <is>
          <t>62</t>
        </is>
      </c>
      <c r="E58" s="5" t="inlineStr">
        <is>
          <t>40.500,00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=HYPERLINK("https://www.leilaoonline.net/lote/detalhe/86959", "11031")</f>
      </c>
      <c r="B59" s="4" t="s">
        <f>=HYPERLINK("https://www.leilaoonline.net/lote/detalhe/86959", "TRATOR CASE MX 240 MAGNUM 4X4, ANO 2010, FR 100046, LOC. BONFIM")</f>
      </c>
      <c r="C59" s="4" t="inlineStr">
        <is>
          <t>Vendido</t>
        </is>
      </c>
      <c r="D59" s="4" t="inlineStr">
        <is>
          <t>50</t>
        </is>
      </c>
      <c r="E59" s="5" t="inlineStr">
        <is>
          <t>34.500,00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=HYPERLINK("https://www.leilaoonline.net/lote/detalhe/86924", "11032")</f>
      </c>
      <c r="B60" s="4" t="s">
        <f>=HYPERLINK("https://www.leilaoonline.net/lote/detalhe/86924", " MOTOR, FR, LOC. BONFIM ")</f>
      </c>
      <c r="C60" s="4" t="inlineStr">
        <is>
          <t>Vendido</t>
        </is>
      </c>
      <c r="D60" s="4" t="inlineStr">
        <is>
          <t>12</t>
        </is>
      </c>
      <c r="E60" s="5" t="inlineStr">
        <is>
          <t>5.750,00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=HYPERLINK("https://www.leilaoonline.net/lote/detalhe/86923", "11033")</f>
      </c>
      <c r="B61" s="4" t="s">
        <f>=HYPERLINK("https://www.leilaoonline.net/lote/detalhe/86923", " MOTOR, SF, LOC. BONFIM ")</f>
      </c>
      <c r="C61" s="4" t="inlineStr">
        <is>
          <t>Vendido</t>
        </is>
      </c>
      <c r="D61" s="4" t="inlineStr">
        <is>
          <t>16</t>
        </is>
      </c>
      <c r="E61" s="5" t="inlineStr">
        <is>
          <t>5.750,00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=HYPERLINK("https://www.leilaoonline.net/lote/detalhe/86910", "11034")</f>
      </c>
      <c r="B62" s="4" t="s">
        <f>=HYPERLINK("https://www.leilaoonline.net/lote/detalhe/86910", " S.REBOQUE Usicamp 12,50 M, ANO 2008/2008, FR70351, LOC. BONFIM ")</f>
      </c>
      <c r="C62" s="4" t="inlineStr">
        <is>
          <t>Vendido</t>
        </is>
      </c>
      <c r="D62" s="4" t="inlineStr">
        <is>
          <t>3</t>
        </is>
      </c>
      <c r="E62" s="5" t="inlineStr">
        <is>
          <t>35.000,00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=HYPERLINK("https://www.leilaoonline.net/lote/detalhe/86912", "11035")</f>
      </c>
      <c r="B63" s="4" t="s">
        <f>=HYPERLINK("https://www.leilaoonline.net/lote/detalhe/86912", " S.REBOQUE Usicamp 12,50 M, ANO 2008/2008, FR164014, LOC. BONFIM ")</f>
      </c>
      <c r="C63" s="4" t="inlineStr">
        <is>
          <t>Vendido</t>
        </is>
      </c>
      <c r="D63" s="4" t="inlineStr">
        <is>
          <t>2</t>
        </is>
      </c>
      <c r="E63" s="5" t="inlineStr">
        <is>
          <t>35.000,00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=HYPERLINK("https://www.leilaoonline.net/lote/detalhe/86920", "11036")</f>
      </c>
      <c r="B64" s="4" t="s">
        <f>=HYPERLINK("https://www.leilaoonline.net/lote/detalhe/86920", " S.REBOQUE USICAMP 12,50 M, ANO 2008/2008, FR96276, LOC. BONFIM ")</f>
      </c>
      <c r="C64" s="4" t="inlineStr">
        <is>
          <t>Vendido</t>
        </is>
      </c>
      <c r="D64" s="4" t="inlineStr">
        <is>
          <t>3</t>
        </is>
      </c>
      <c r="E64" s="5" t="inlineStr">
        <is>
          <t>35.000,00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=HYPERLINK("https://www.leilaoonline.net/lote/detalhe/86940", "11037")</f>
      </c>
      <c r="B65" s="4" t="s">
        <f>=HYPERLINK("https://www.leilaoonline.net/lote/detalhe/86940", " S.REBOQUE USICAMP 12,50 M, ANO 2008/2008, FR96271, LOC. BONFIM ")</f>
      </c>
      <c r="C65" s="4" t="inlineStr">
        <is>
          <t>Vendido</t>
        </is>
      </c>
      <c r="D65" s="4" t="inlineStr">
        <is>
          <t>6</t>
        </is>
      </c>
      <c r="E65" s="5" t="inlineStr">
        <is>
          <t>35.000,00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=HYPERLINK("https://www.leilaoonline.net/lote/detalhe/86941", "11038")</f>
      </c>
      <c r="B66" s="4" t="s">
        <f>=HYPERLINK("https://www.leilaoonline.net/lote/detalhe/86941", " S.REBOQUE USICAMP 12,50 M, ANO 2008/2008, FR96281, LOC. BONFIM ")</f>
      </c>
      <c r="C66" s="4" t="inlineStr">
        <is>
          <t>Vendido</t>
        </is>
      </c>
      <c r="D66" s="4" t="inlineStr">
        <is>
          <t>12</t>
        </is>
      </c>
      <c r="E66" s="5" t="inlineStr">
        <is>
          <t>35.000,00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=HYPERLINK("https://www.leilaoonline.net/lote/detalhe/86935", "11039")</f>
      </c>
      <c r="B67" s="4" t="s">
        <f>=HYPERLINK("https://www.leilaoonline.net/lote/detalhe/86935", " S.REBOQUE USICAMP 12,50 M, ANO 2008/2008, FR91155, LOC. BONFIM ")</f>
      </c>
      <c r="C67" s="4" t="inlineStr">
        <is>
          <t>Vendido</t>
        </is>
      </c>
      <c r="D67" s="4" t="inlineStr">
        <is>
          <t>6</t>
        </is>
      </c>
      <c r="E67" s="5" t="inlineStr">
        <is>
          <t>35.000,00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=HYPERLINK("https://www.leilaoonline.net/lote/detalhe/86915", "11040")</f>
      </c>
      <c r="B68" s="4" t="s">
        <f>=HYPERLINK("https://www.leilaoonline.net/lote/detalhe/86915", " S.REBOQUE Usicamp 12,50 M, ANO 2009/2009, FR164007, LOC. BONFIM ")</f>
      </c>
      <c r="C68" s="4" t="inlineStr">
        <is>
          <t>Vendido</t>
        </is>
      </c>
      <c r="D68" s="4" t="inlineStr">
        <is>
          <t>12</t>
        </is>
      </c>
      <c r="E68" s="5" t="inlineStr">
        <is>
          <t>35.000,00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=HYPERLINK("https://www.leilaoonline.net/lote/detalhe/86927", "11041")</f>
      </c>
      <c r="B69" s="4" t="s">
        <f>=HYPERLINK("https://www.leilaoonline.net/lote/detalhe/86927", " S. REBOQUE RANDON 2008/2008, FR 81971, LOC. BONFIM ")</f>
      </c>
      <c r="C69" s="4" t="inlineStr">
        <is>
          <t>Vendido</t>
        </is>
      </c>
      <c r="D69" s="4" t="inlineStr">
        <is>
          <t>44</t>
        </is>
      </c>
      <c r="E69" s="5" t="inlineStr">
        <is>
          <t>46.500,00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=HYPERLINK("https://www.leilaoonline.net/lote/detalhe/86928", "11042")</f>
      </c>
      <c r="B70" s="4" t="s">
        <f>=HYPERLINK("https://www.leilaoonline.net/lote/detalhe/86928", " S. REBOQUE RANDON 2012/2012, FR121523, LOC. BONFIM ")</f>
      </c>
      <c r="C70" s="4" t="inlineStr">
        <is>
          <t>Vendido</t>
        </is>
      </c>
      <c r="D70" s="4" t="inlineStr">
        <is>
          <t>53</t>
        </is>
      </c>
      <c r="E70" s="5" t="inlineStr">
        <is>
          <t>69.500,00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=HYPERLINK("https://www.leilaoonline.net/lote/detalhe/86944", "11043")</f>
      </c>
      <c r="B71" s="4" t="s">
        <f>=HYPERLINK("https://www.leilaoonline.net/lote/detalhe/86944", " REBOQUE  4E Randon 12,5M, ANO 2010/2010, FR96729, LOC. BONFIM 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31.500,00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=HYPERLINK("https://www.leilaoonline.net/lote/detalhe/86925", "11044")</f>
      </c>
      <c r="B72" s="4" t="s">
        <f>=HYPERLINK("https://www.leilaoonline.net/lote/detalhe/86925", " REBOQUE RANDON, ANO 2010/2010, FR 46862, LOC. BONFIM 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31.000,00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=HYPERLINK("https://www.leilaoonline.net/lote/detalhe/86954", "11045")</f>
      </c>
      <c r="B73" s="4" t="s">
        <f>=HYPERLINK("https://www.leilaoonline.net/lote/detalhe/86954", " REBOQUE RANDON, ANO 2012/2012 , FR 121511, LOC. BONFIM ")</f>
      </c>
      <c r="C73" s="4" t="inlineStr">
        <is>
          <t>Vendido</t>
        </is>
      </c>
      <c r="D73" s="4" t="inlineStr">
        <is>
          <t>11</t>
        </is>
      </c>
      <c r="E73" s="5" t="inlineStr">
        <is>
          <t>39.000,00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=HYPERLINK("https://www.leilaoonline.net/lote/detalhe/86929", "11046")</f>
      </c>
      <c r="B74" s="4" t="s">
        <f>=HYPERLINK("https://www.leilaoonline.net/lote/detalhe/86929", " REBOQUE, ANO 2012/2012, FR 164427, LOC. BONFIM ")</f>
      </c>
      <c r="C74" s="4" t="inlineStr">
        <is>
          <t>Não vendido</t>
        </is>
      </c>
      <c r="D74" s="4" t="inlineStr">
        <is>
          <t>17</t>
        </is>
      </c>
      <c r="E74" s="5" t="inlineStr">
        <is>
          <t>33.000,00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=HYPERLINK("https://www.leilaoonline.net/lote/detalhe/86930", "11047")</f>
      </c>
      <c r="B75" s="4" t="s">
        <f>=HYPERLINK("https://www.leilaoonline.net/lote/detalhe/86930", " REBOQUE RANDON, ANO 2012/2012, FR 121506, LOC. BONFIM ")</f>
      </c>
      <c r="C75" s="4" t="inlineStr">
        <is>
          <t>Vendido</t>
        </is>
      </c>
      <c r="D75" s="4" t="inlineStr">
        <is>
          <t>16</t>
        </is>
      </c>
      <c r="E75" s="5" t="inlineStr">
        <is>
          <t>39.500,00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=HYPERLINK("https://www.leilaoonline.net/lote/detalhe/86931", "11048")</f>
      </c>
      <c r="B76" s="4" t="s">
        <f>=HYPERLINK("https://www.leilaoonline.net/lote/detalhe/86931", " REBOQUE RANDON ,ANO 2012/2012 , FR 88530, LOC. BONFIM ")</f>
      </c>
      <c r="C76" s="4" t="inlineStr">
        <is>
          <t>Vendido</t>
        </is>
      </c>
      <c r="D76" s="4" t="inlineStr">
        <is>
          <t>19</t>
        </is>
      </c>
      <c r="E76" s="5" t="inlineStr">
        <is>
          <t>41.000,00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=HYPERLINK("https://www.leilaoonline.net/lote/detalhe/86918", "11049")</f>
      </c>
      <c r="B77" s="4" t="s">
        <f>=HYPERLINK("https://www.leilaoonline.net/lote/detalhe/86918", " S.REBOQUE Usicamp 12,50 M, ANO 2008/2008, FR121441, LOC. BONFIM ")</f>
      </c>
      <c r="C77" s="4" t="inlineStr">
        <is>
          <t>Vendido</t>
        </is>
      </c>
      <c r="D77" s="4" t="inlineStr">
        <is>
          <t>20</t>
        </is>
      </c>
      <c r="E77" s="5" t="inlineStr">
        <is>
          <t>35.500,00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=HYPERLINK("https://www.leilaoonline.net/lote/detalhe/86939", "11050")</f>
      </c>
      <c r="B78" s="4" t="s">
        <f>=HYPERLINK("https://www.leilaoonline.net/lote/detalhe/86939", " S.REBOQUE RANDON 11,80 M, ANO 2007/2007, FR91167, LOC. BONFIM ")</f>
      </c>
      <c r="C78" s="4" t="inlineStr">
        <is>
          <t>Não vendido</t>
        </is>
      </c>
      <c r="D78" s="4" t="inlineStr">
        <is>
          <t>6</t>
        </is>
      </c>
      <c r="E78" s="5" t="inlineStr">
        <is>
          <t>22.500,00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=HYPERLINK("https://www.leilaoonline.net/lote/detalhe/86938", "11051")</f>
      </c>
      <c r="B79" s="4" t="s">
        <f>=HYPERLINK("https://www.leilaoonline.net/lote/detalhe/86938", " S.REBOQUE USICAMP 12,50 M, ANO 2008/2008, FR96263, LOC. BONFIM ")</f>
      </c>
      <c r="C79" s="4" t="inlineStr">
        <is>
          <t>Vendido</t>
        </is>
      </c>
      <c r="D79" s="4" t="inlineStr">
        <is>
          <t>46</t>
        </is>
      </c>
      <c r="E79" s="5" t="inlineStr">
        <is>
          <t>35.000,00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=HYPERLINK("https://www.leilaoonline.net/lote/detalhe/86909", "11052")</f>
      </c>
      <c r="B80" s="4" t="s">
        <f>=HYPERLINK("https://www.leilaoonline.net/lote/detalhe/86909", " S. REBOQUE 12,5 S.ISABEL , ANO 2012/2012, FR164438, LOC. BONFIM ")</f>
      </c>
      <c r="C80" s="4" t="inlineStr">
        <is>
          <t>Não vendido</t>
        </is>
      </c>
      <c r="D80" s="4" t="inlineStr">
        <is>
          <t>31</t>
        </is>
      </c>
      <c r="E80" s="5" t="inlineStr">
        <is>
          <t>40.000,00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=HYPERLINK("https://www.leilaoonline.net/lote/detalhe/86936", "11053")</f>
      </c>
      <c r="B81" s="4" t="s">
        <f>=HYPERLINK("https://www.leilaoonline.net/lote/detalhe/86936", " REBOQUE 4E Randon 12,5M, ANO 2010/2010,  FR82648, LOC. BONFIM ")</f>
      </c>
      <c r="C81" s="4" t="inlineStr">
        <is>
          <t>Vendido</t>
        </is>
      </c>
      <c r="D81" s="4" t="inlineStr">
        <is>
          <t>4</t>
        </is>
      </c>
      <c r="E81" s="5" t="inlineStr">
        <is>
          <t>31.500,00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=HYPERLINK("https://www.leilaoonline.net/lote/detalhe/86921", "11054")</f>
      </c>
      <c r="B82" s="4" t="s">
        <f>=HYPERLINK("https://www.leilaoonline.net/lote/detalhe/86921", " REBOQUE 4E Randon 12,5M, ANO 2010/2010, FR96728, LOC. BONFIM 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31.500,00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=HYPERLINK("https://www.leilaoonline.net/lote/detalhe/86917", "11055")</f>
      </c>
      <c r="B83" s="4" t="s">
        <f>=HYPERLINK("https://www.leilaoonline.net/lote/detalhe/86917", " REBOQUE 4E S.ISABEL 12,5M, ANO 2012/2012, FR164195, LOC. BONFIM ")</f>
      </c>
      <c r="C83" s="4" t="inlineStr">
        <is>
          <t>Não vendido</t>
        </is>
      </c>
      <c r="D83" s="4" t="inlineStr">
        <is>
          <t>23</t>
        </is>
      </c>
      <c r="E83" s="5" t="inlineStr">
        <is>
          <t>36.000,00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=HYPERLINK("https://www.leilaoonline.net/lote/detalhe/86926", "11056")</f>
      </c>
      <c r="B84" s="4" t="s">
        <f>=HYPERLINK("https://www.leilaoonline.net/lote/detalhe/86926", " REBOQUE RANDON,ANO 2012/2012, FR121513, LOC. BONFIM ")</f>
      </c>
      <c r="C84" s="4" t="inlineStr">
        <is>
          <t>Vendido</t>
        </is>
      </c>
      <c r="D84" s="4" t="inlineStr">
        <is>
          <t>46</t>
        </is>
      </c>
      <c r="E84" s="5" t="inlineStr">
        <is>
          <t>53.000,00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=HYPERLINK("https://www.leilaoonline.net/lote/detalhe/86932", "11057")</f>
      </c>
      <c r="B85" s="4" t="s">
        <f>=HYPERLINK("https://www.leilaoonline.net/lote/detalhe/86932", " REBOQUE RANDON, ANO 2012/2012, FR 82692, LOC. BONFIM ")</f>
      </c>
      <c r="C85" s="4" t="inlineStr">
        <is>
          <t>Vendido</t>
        </is>
      </c>
      <c r="D85" s="4" t="inlineStr">
        <is>
          <t>21</t>
        </is>
      </c>
      <c r="E85" s="5" t="inlineStr">
        <is>
          <t>40.000,00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=HYPERLINK("https://www.leilaoonline.net/lote/detalhe/86955", "11058")</f>
      </c>
      <c r="B86" s="4" t="s">
        <f>=HYPERLINK("https://www.leilaoonline.net/lote/detalhe/86955", " REBOQUE RANDON , ANO 2012/2012, FR 121514, LOC. BONFIM ")</f>
      </c>
      <c r="C86" s="4" t="inlineStr">
        <is>
          <t>Vendido</t>
        </is>
      </c>
      <c r="D86" s="4" t="inlineStr">
        <is>
          <t>35</t>
        </is>
      </c>
      <c r="E86" s="5" t="inlineStr">
        <is>
          <t>47.000,00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=HYPERLINK("https://www.leilaoonline.net/lote/detalhe/87263", "11060")</f>
      </c>
      <c r="B87" s="4" t="s">
        <f>=HYPERLINK("https://www.leilaoonline.net/lote/detalhe/87263", "S. REBOQUE RANDON ANO 2007/2007, FR 56240, LOC. ZANIN")</f>
      </c>
      <c r="C87" s="4" t="inlineStr">
        <is>
          <t>Vendido</t>
        </is>
      </c>
      <c r="D87" s="4" t="inlineStr">
        <is>
          <t>29</t>
        </is>
      </c>
      <c r="E87" s="5" t="inlineStr">
        <is>
          <t>39.000,00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=HYPERLINK("https://www.leilaoonline.net/lote/detalhe/87265", "11061")</f>
      </c>
      <c r="B88" s="4" t="s">
        <f>=HYPERLINK("https://www.leilaoonline.net/lote/detalhe/87265", "S. REBOQUE RANDON , ANO 2007/2007 , FR 121401, LOC. ZANIN")</f>
      </c>
      <c r="C88" s="4" t="inlineStr">
        <is>
          <t>Vendido</t>
        </is>
      </c>
      <c r="D88" s="4" t="inlineStr">
        <is>
          <t>15</t>
        </is>
      </c>
      <c r="E88" s="5" t="inlineStr">
        <is>
          <t>35.000,00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=HYPERLINK("https://www.leilaoonline.net/lote/detalhe/87274", "11062")</f>
      </c>
      <c r="B89" s="4" t="s">
        <f>=HYPERLINK("https://www.leilaoonline.net/lote/detalhe/87274", " PICADOR C/ ESTEIRA , PATR.199872/261050. LOC. ZANIN")</f>
      </c>
      <c r="C89" s="4" t="inlineStr">
        <is>
          <t>Não vendido</t>
        </is>
      </c>
      <c r="D89" s="4" t="inlineStr">
        <is>
          <t>4</t>
        </is>
      </c>
      <c r="E89" s="5" t="inlineStr">
        <is>
          <t>2.250,00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=HYPERLINK("https://www.leilaoonline.net/lote/detalhe/87269", "11063")</f>
      </c>
      <c r="B90" s="4" t="s">
        <f>=HYPERLINK("https://www.leilaoonline.net/lote/detalhe/87269", " VALVULAS DIVERSAS , APROX. 32 PÇAS , SF, LOC. ZANIN")</f>
      </c>
      <c r="C90" s="4" t="inlineStr">
        <is>
          <t>Não vendido</t>
        </is>
      </c>
      <c r="D90" s="4" t="inlineStr">
        <is>
          <t>47</t>
        </is>
      </c>
      <c r="E90" s="5" t="inlineStr">
        <is>
          <t>33.500,00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=HYPERLINK("https://www.leilaoonline.net/lote/detalhe/87272", "11064")</f>
      </c>
      <c r="B91" s="4" t="s">
        <f>=HYPERLINK("https://www.leilaoonline.net/lote/detalhe/87272", " SULCADOR , FR 107901, LOC. ZANIN")</f>
      </c>
      <c r="C91" s="4" t="inlineStr">
        <is>
          <t>Vendido</t>
        </is>
      </c>
      <c r="D91" s="4" t="inlineStr">
        <is>
          <t>20</t>
        </is>
      </c>
      <c r="E91" s="5" t="inlineStr">
        <is>
          <t>4.700,00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=HYPERLINK("https://www.leilaoonline.net/lote/detalhe/87270", "11065")</f>
      </c>
      <c r="B92" s="4" t="s">
        <f>=HYPERLINK("https://www.leilaoonline.net/lote/detalhe/87270", " SULCADOR , FR 361539, LOC. ZANIN")</f>
      </c>
      <c r="C92" s="4" t="inlineStr">
        <is>
          <t>Vendido</t>
        </is>
      </c>
      <c r="D92" s="4" t="inlineStr">
        <is>
          <t>22</t>
        </is>
      </c>
      <c r="E92" s="5" t="inlineStr">
        <is>
          <t>4.850,00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=HYPERLINK("https://www.leilaoonline.net/lote/detalhe/87278", "11066")</f>
      </c>
      <c r="B93" s="4" t="s">
        <f>=HYPERLINK("https://www.leilaoonline.net/lote/detalhe/87278", " 02 SULCADOR , FR 361803/17133, LOC. ZANIN")</f>
      </c>
      <c r="C93" s="4" t="inlineStr">
        <is>
          <t>Não vendido</t>
        </is>
      </c>
      <c r="D93" s="4" t="inlineStr">
        <is>
          <t>7</t>
        </is>
      </c>
      <c r="E93" s="5" t="inlineStr">
        <is>
          <t>2.850,00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=HYPERLINK("https://www.leilaoonline.net/lote/detalhe/87277", "11067")</f>
      </c>
      <c r="B94" s="4" t="s">
        <f>=HYPERLINK("https://www.leilaoonline.net/lote/detalhe/87277", " 20 MOTORES E PARTES ELETRICOS,SF , LOC.ZANIN")</f>
      </c>
      <c r="C94" s="4" t="inlineStr">
        <is>
          <t>Não vendido</t>
        </is>
      </c>
      <c r="D94" s="4" t="inlineStr">
        <is>
          <t>25</t>
        </is>
      </c>
      <c r="E94" s="5" t="inlineStr">
        <is>
          <t>15.000,00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=HYPERLINK("https://www.leilaoonline.net/lote/detalhe/87275", "11068")</f>
      </c>
      <c r="B95" s="4" t="s">
        <f>=HYPERLINK("https://www.leilaoonline.net/lote/detalhe/87275", " PAINEL VALVULAS E ELETRICOS, SF, LOC. ZANIN")</f>
      </c>
      <c r="C95" s="4" t="inlineStr">
        <is>
          <t>Não vendido</t>
        </is>
      </c>
      <c r="D95" s="4" t="inlineStr">
        <is>
          <t>29</t>
        </is>
      </c>
      <c r="E95" s="5" t="inlineStr">
        <is>
          <t>9.500,00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=HYPERLINK("https://www.leilaoonline.net/lote/detalhe/87276", "11069")</f>
      </c>
      <c r="B96" s="4" t="s">
        <f>=HYPERLINK("https://www.leilaoonline.net/lote/detalhe/87276", " TRANSFORMADORES E CABOS ELETRICOS , SF , LOC. ZANIN")</f>
      </c>
      <c r="C96" s="4" t="inlineStr">
        <is>
          <t>Não vendido</t>
        </is>
      </c>
      <c r="D96" s="4" t="inlineStr">
        <is>
          <t>32</t>
        </is>
      </c>
      <c r="E96" s="5" t="inlineStr">
        <is>
          <t>27.500,00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=HYPERLINK("https://www.leilaoonline.net/lote/detalhe/86958", "11070")</f>
      </c>
      <c r="B97" s="4" t="s">
        <f>=HYPERLINK("https://www.leilaoonline.net/lote/detalhe/86958", " ITENS DE LABORATÓRIO DIVERSOS, SF , LOC. BONFIM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=HYPERLINK("https://www.leilaoonline.net/lote/detalhe/87960", "11098")</f>
      </c>
      <c r="B98" s="4" t="s">
        <f>=HYPERLINK("https://www.leilaoonline.net/lote/detalhe/87960", "LOTE DIVERSOS DE INFORMÁTICA,ITENS FALTANDO PEÇAS, VEJA DESCRITIVO, SF , LOC. BONFIM ")</f>
      </c>
      <c r="C98" s="4" t="inlineStr">
        <is>
          <t>Não vendido</t>
        </is>
      </c>
      <c r="D98" s="4" t="inlineStr">
        <is>
          <t>88</t>
        </is>
      </c>
      <c r="E98" s="5" t="inlineStr">
        <is>
          <t>28.750,00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=HYPERLINK("https://www.leilaoonline.net/lote/detalhe/87834", "11100")</f>
      </c>
      <c r="B99" s="4" t="s">
        <f>=HYPERLINK("https://www.leilaoonline.net/lote/detalhe/87834", " TABLETS X7 WINDOWS, SF, LOC. BONFIM ")</f>
      </c>
      <c r="C99" s="4" t="inlineStr">
        <is>
          <t>Não vendido</t>
        </is>
      </c>
      <c r="D99" s="4" t="inlineStr">
        <is>
          <t>7</t>
        </is>
      </c>
      <c r="E99" s="5" t="inlineStr">
        <is>
          <t>1.400,00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=HYPERLINK("https://www.leilaoonline.net/lote/detalhe/89556", "11810")</f>
      </c>
      <c r="B100" s="4" t="s">
        <f>=HYPERLINK("https://www.leilaoonline.net/lote/detalhe/89556", "TRITURADOR MADEIRA / PALHA, VERMEER HG6000, PAT. 255523- UND BARRA ")</f>
      </c>
      <c r="C100" s="4" t="inlineStr">
        <is>
          <t>Não vendido</t>
        </is>
      </c>
      <c r="D100" s="4" t="inlineStr">
        <is>
          <t>77</t>
        </is>
      </c>
      <c r="E100" s="5" t="inlineStr">
        <is>
          <t>302.000,00</t>
        </is>
      </c>
      <c r="F100" s="4" t="inlineStr">
        <is>
          <t>2000.00</t>
        </is>
      </c>
    </row>
    <row collapsed="false" customFormat="false" customHeight="false" hidden="false" ht="12.1" outlineLevel="0" r="101">
      <c r="A101" s="5" t="s">
        <f>=HYPERLINK("https://www.leilaoonline.net/lote/detalhe/87264", "14074")</f>
      </c>
      <c r="B101" s="4" t="s">
        <f>=HYPERLINK("https://www.leilaoonline.net/lote/detalhe/87264", " REBOQUE RANDON , ANO 2010/2010, FR 56836, LOC. ZANIN")</f>
      </c>
      <c r="C101" s="4" t="inlineStr">
        <is>
          <t>Vendido</t>
        </is>
      </c>
      <c r="D101" s="4" t="inlineStr">
        <is>
          <t>37</t>
        </is>
      </c>
      <c r="E101" s="5" t="inlineStr">
        <is>
          <t>48.000,00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=HYPERLINK("https://www.leilaoonline.net/lote/detalhe/87262", "14119")</f>
      </c>
      <c r="B102" s="4" t="s">
        <f>=HYPERLINK("https://www.leilaoonline.net/lote/detalhe/87262", " TRATOR N.HOLLAND T8.270, ANO 2014,  FR 140103, LOC. ZANIN")</f>
      </c>
      <c r="C102" s="4" t="inlineStr">
        <is>
          <t>Vendido</t>
        </is>
      </c>
      <c r="D102" s="4" t="inlineStr">
        <is>
          <t>86</t>
        </is>
      </c>
      <c r="E102" s="5" t="inlineStr">
        <is>
          <t>153.000,00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=HYPERLINK("https://www.leilaoonline.net/lote/detalhe/87260", "14120")</f>
      </c>
      <c r="B103" s="4" t="s">
        <f>=HYPERLINK("https://www.leilaoonline.net/lote/detalhe/87260", " TRATOR N.HOLLAND T8.295, FR 50937, LOC. ZANIN")</f>
      </c>
      <c r="C103" s="4" t="inlineStr">
        <is>
          <t>Vendido</t>
        </is>
      </c>
      <c r="D103" s="4" t="inlineStr">
        <is>
          <t>32</t>
        </is>
      </c>
      <c r="E103" s="5" t="inlineStr">
        <is>
          <t>81.000,00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=HYPERLINK("https://www.leilaoonline.net/lote/detalhe/87271", "14125")</f>
      </c>
      <c r="B104" s="4" t="s">
        <f>=HYPERLINK("https://www.leilaoonline.net/lote/detalhe/87271", " TRATOR CASE MAXXUM 180, ANO 2010, FR 49543, LOC. ZANIN")</f>
      </c>
      <c r="C104" s="4" t="inlineStr">
        <is>
          <t>Vendido</t>
        </is>
      </c>
      <c r="D104" s="4" t="inlineStr">
        <is>
          <t>63</t>
        </is>
      </c>
      <c r="E104" s="5" t="inlineStr">
        <is>
          <t>90.000,00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=HYPERLINK("https://www.leilaoonline.net/lote/detalhe/87267", "14127")</f>
      </c>
      <c r="B105" s="4" t="s">
        <f>=HYPERLINK("https://www.leilaoonline.net/lote/detalhe/87267", " MOTO BOMBA, FR1066, LOC. ZANIN")</f>
      </c>
      <c r="C105" s="4" t="inlineStr">
        <is>
          <t>Vendido</t>
        </is>
      </c>
      <c r="D105" s="4" t="inlineStr">
        <is>
          <t>27</t>
        </is>
      </c>
      <c r="E105" s="5" t="inlineStr">
        <is>
          <t>10.750,00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=HYPERLINK("https://www.leilaoonline.net/lote/detalhe/87261", "14129")</f>
      </c>
      <c r="B106" s="4" t="s">
        <f>=HYPERLINK("https://www.leilaoonline.net/lote/detalhe/87261", " CARROCERIA BAÚ, S/F , LOC. ZANIN")</f>
      </c>
      <c r="C106" s="4" t="inlineStr">
        <is>
          <t>Vendido</t>
        </is>
      </c>
      <c r="D106" s="4" t="inlineStr">
        <is>
          <t>11</t>
        </is>
      </c>
      <c r="E106" s="5" t="inlineStr">
        <is>
          <t>4.500,00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=HYPERLINK("https://www.leilaoonline.net/lote/detalhe/87266", "14135")</f>
      </c>
      <c r="B107" s="4" t="s">
        <f>=HYPERLINK("https://www.leilaoonline.net/lote/detalhe/87266", " CAMINHÃO AXOR 3344, ANO 2014/2014,  FR 362082, LOC. ZANIN")</f>
      </c>
      <c r="C107" s="4" t="inlineStr">
        <is>
          <t>Vendido</t>
        </is>
      </c>
      <c r="D107" s="4" t="inlineStr">
        <is>
          <t>45</t>
        </is>
      </c>
      <c r="E107" s="5" t="inlineStr">
        <is>
          <t>81.000,00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=HYPERLINK("https://www.leilaoonline.net/lote/detalhe/87358", "15486")</f>
      </c>
      <c r="B108" s="4" t="s">
        <f>=HYPERLINK("https://www.leilaoonline.net/lote/detalhe/87358", " CAMINHÃO M. BENZ AXOR 1933 2006/2006, FR360409, UND BONFIM")</f>
      </c>
      <c r="C108" s="4" t="inlineStr">
        <is>
          <t>Não vendido</t>
        </is>
      </c>
      <c r="D108" s="4" t="inlineStr">
        <is>
          <t>43</t>
        </is>
      </c>
      <c r="E108" s="5" t="inlineStr">
        <is>
          <t>75.000,00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=HYPERLINK("https://www.leilaoonline.net/lote/detalhe/86919", "15495")</f>
      </c>
      <c r="B109" s="4" t="s">
        <f>=HYPERLINK("https://www.leilaoonline.net/lote/detalhe/86919", " REBOQUE 4E S.ISABEL 12,5M , ANO 2012/2012, FR164425, LOC. BONFIM ")</f>
      </c>
      <c r="C109" s="4" t="inlineStr">
        <is>
          <t>Não vendido</t>
        </is>
      </c>
      <c r="D109" s="4" t="inlineStr">
        <is>
          <t>27</t>
        </is>
      </c>
      <c r="E109" s="5" t="inlineStr">
        <is>
          <t>38.500,00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=HYPERLINK("https://www.leilaoonline.net/lote/detalhe/86933", "15512")</f>
      </c>
      <c r="B110" s="4" t="s">
        <f>=HYPERLINK("https://www.leilaoonline.net/lote/detalhe/86933", " S. REBOQUE USICAMP 2008/2008 , FR121440, LOC. BONFIM ")</f>
      </c>
      <c r="C110" s="4" t="inlineStr">
        <is>
          <t>Vendido</t>
        </is>
      </c>
      <c r="D110" s="4" t="inlineStr">
        <is>
          <t>22</t>
        </is>
      </c>
      <c r="E110" s="5" t="inlineStr">
        <is>
          <t>36.500,00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=HYPERLINK("https://www.leilaoonline.net/lote/detalhe/86934", "15520")</f>
      </c>
      <c r="B111" s="4" t="s">
        <f>=HYPERLINK("https://www.leilaoonline.net/lote/detalhe/86934", " REBOQUE 4E Randon 12,5M, ANO 2010/2010,  FR82640, LOC. BONFIM ")</f>
      </c>
      <c r="C111" s="4" t="inlineStr">
        <is>
          <t>Vendido</t>
        </is>
      </c>
      <c r="D111" s="4" t="inlineStr">
        <is>
          <t>24</t>
        </is>
      </c>
      <c r="E111" s="5" t="inlineStr">
        <is>
          <t>41.500,00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=HYPERLINK("https://www.leilaoonline.net/lote/detalhe/88087", "16066")</f>
      </c>
      <c r="B112" s="4" t="s">
        <f>=HYPERLINK("https://www.leilaoonline.net/lote/detalhe/88087", "PLANT.CANA AUTOMÁTICA DMB, ANO 2010, FR88896, LOC. GASA")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6.000,00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=HYPERLINK("https://www.leilaoonline.net/lote/detalhe/88086", "16067")</f>
      </c>
      <c r="B113" s="4" t="s">
        <f>=HYPERLINK("https://www.leilaoonline.net/lote/detalhe/88086", "PLANT.CANA AUTOMÁTICA DMB, ANO 2010, FRFR88895, LOC. GASA")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7.000,00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=HYPERLINK("https://www.leilaoonline.net/lote/detalhe/88114", "16068")</f>
      </c>
      <c r="B114" s="4" t="s">
        <f>=HYPERLINK("https://www.leilaoonline.net/lote/detalhe/88114", "PLANTADEIRA DE CANA AUTOM.DMB, ANO 2010, FR 88893- LOC. GASA 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7.000,00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=HYPERLINK("https://www.leilaoonline.net/lote/detalhe/88088", "16069")</f>
      </c>
      <c r="B115" s="4" t="s">
        <f>=HYPERLINK("https://www.leilaoonline.net/lote/detalhe/88088", "REBOQUE RANDON 8,00 M,C/ CARROCERIA TRANSB. ANO 1992, FR173844, LOC. GASA")</f>
      </c>
      <c r="C115" s="4" t="inlineStr">
        <is>
          <t>Vendido</t>
        </is>
      </c>
      <c r="D115" s="4" t="inlineStr">
        <is>
          <t>25</t>
        </is>
      </c>
      <c r="E115" s="5" t="inlineStr">
        <is>
          <t>17.500,00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=HYPERLINK("https://www.leilaoonline.net/lote/detalhe/88089", "16070")</f>
      </c>
      <c r="B116" s="4" t="s">
        <f>=HYPERLINK("https://www.leilaoonline.net/lote/detalhe/88089", "REBOQUE FACCHINI 7,50 M, C/ CARROC. TRANS., ANO 1995/19995 , FR121234, LOC. GASA")</f>
      </c>
      <c r="C116" s="4" t="inlineStr">
        <is>
          <t>Não vendido</t>
        </is>
      </c>
      <c r="D116" s="4" t="inlineStr">
        <is>
          <t>22</t>
        </is>
      </c>
      <c r="E116" s="5" t="inlineStr">
        <is>
          <t>16.500,00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=HYPERLINK("https://www.leilaoonline.net/lote/detalhe/88076", "16071")</f>
      </c>
      <c r="B117" s="4" t="s">
        <f>=HYPERLINK("https://www.leilaoonline.net/lote/detalhe/88076", "TRANSBORDO SMR 10500 10 T, ANO 2006, FR135608, LOC. GASA 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5.500,00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=HYPERLINK("https://www.leilaoonline.net/lote/detalhe/88077", "16072")</f>
      </c>
      <c r="B118" s="4" t="s">
        <f>=HYPERLINK("https://www.leilaoonline.net/lote/detalhe/88077", "TRANSBORDO SANTAL 12 T, ANO 2008, FR88770, LOC. GASA ")</f>
      </c>
      <c r="C118" s="4" t="inlineStr">
        <is>
          <t>Vendido</t>
        </is>
      </c>
      <c r="D118" s="4" t="inlineStr">
        <is>
          <t>23</t>
        </is>
      </c>
      <c r="E118" s="5" t="inlineStr">
        <is>
          <t>17.000,00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=HYPERLINK("https://www.leilaoonline.net/lote/detalhe/88093", "16073")</f>
      </c>
      <c r="B119" s="4" t="s">
        <f>=HYPERLINK("https://www.leilaoonline.net/lote/detalhe/88093", "QUEBRA LOMBO SERMAG, ANO 2007/2007, FR88909, LOC. GASA")</f>
      </c>
      <c r="C119" s="4" t="inlineStr">
        <is>
          <t>Vendido</t>
        </is>
      </c>
      <c r="D119" s="4" t="inlineStr">
        <is>
          <t>5</t>
        </is>
      </c>
      <c r="E119" s="5" t="inlineStr">
        <is>
          <t>2.500,00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=HYPERLINK("https://www.leilaoonline.net/lote/detalhe/88078", "16074")</f>
      </c>
      <c r="B120" s="4" t="s">
        <f>=HYPERLINK("https://www.leilaoonline.net/lote/detalhe/88078", "TRANSBORDO SMR 10500 10 T, ANO 2007, FR123705, LOC. GASA 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6.000,00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=HYPERLINK("https://www.leilaoonline.net/lote/detalhe/88095", "16077")</f>
      </c>
      <c r="B121" s="4" t="s">
        <f>=HYPERLINK("https://www.leilaoonline.net/lote/detalhe/88095", "CARRETA ESP.CALC. SOLLUS, ANO 2008, FR88835, LOC. GASA ")</f>
      </c>
      <c r="C121" s="4" t="inlineStr">
        <is>
          <t>Vendido</t>
        </is>
      </c>
      <c r="D121" s="4" t="inlineStr">
        <is>
          <t>25</t>
        </is>
      </c>
      <c r="E121" s="5" t="inlineStr">
        <is>
          <t>9.250,00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=HYPERLINK("https://www.leilaoonline.net/lote/detalhe/88096", "16078")</f>
      </c>
      <c r="B122" s="4" t="s">
        <f>=HYPERLINK("https://www.leilaoonline.net/lote/detalhe/88096", "CARRETA ESP.CALC. SOLLUS, ANO 2006,FR103638, LOC. GASA ")</f>
      </c>
      <c r="C122" s="4" t="inlineStr">
        <is>
          <t>Vendido</t>
        </is>
      </c>
      <c r="D122" s="4" t="inlineStr">
        <is>
          <t>4</t>
        </is>
      </c>
      <c r="E122" s="5" t="inlineStr">
        <is>
          <t>4.250,00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=HYPERLINK("https://www.leilaoonline.net/lote/detalhe/88085", "16079")</f>
      </c>
      <c r="B123" s="4" t="s">
        <f>=HYPERLINK("https://www.leilaoonline.net/lote/detalhe/88085", "PLANT.CANA AUTOMÁTICA DMB, ANO 2010, FR88897- LOC. GASA")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7.000,00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=HYPERLINK("https://www.leilaoonline.net/lote/detalhe/88092", "16080")</f>
      </c>
      <c r="B124" s="4" t="s">
        <f>=HYPERLINK("https://www.leilaoonline.net/lote/detalhe/88092", "REBOQUE CAMAQ 7,50 M, C/ TRANSBORDO, ANO 1994/1994, FR121202, LOC. GASA")</f>
      </c>
      <c r="C124" s="4" t="inlineStr">
        <is>
          <t>Não vendido</t>
        </is>
      </c>
      <c r="D124" s="4" t="inlineStr">
        <is>
          <t>23</t>
        </is>
      </c>
      <c r="E124" s="5" t="inlineStr">
        <is>
          <t>17.000,00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=HYPERLINK("https://www.leilaoonline.net/lote/detalhe/88097", "16081")</f>
      </c>
      <c r="B125" s="4" t="s">
        <f>=HYPERLINK("https://www.leilaoonline.net/lote/detalhe/88097", "ÔNIBUS M.BENZ ONIBUS OF1315, ANO 1991/ 1991, FR81360, LOC. MUNDIAL")</f>
      </c>
      <c r="C125" s="4" t="inlineStr">
        <is>
          <t>Vendido</t>
        </is>
      </c>
      <c r="D125" s="4" t="inlineStr">
        <is>
          <t>14</t>
        </is>
      </c>
      <c r="E125" s="5" t="inlineStr">
        <is>
          <t>16.000,00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=HYPERLINK("https://www.leilaoonline.net/lote/detalhe/88098", "16082")</f>
      </c>
      <c r="B126" s="4" t="s">
        <f>=HYPERLINK("https://www.leilaoonline.net/lote/detalhe/88098", "CAMINHÃO VOLVO FM12420 6X4, ANO 2004/2004, FR112223, LOC. MUNDIAL")</f>
      </c>
      <c r="C126" s="4" t="inlineStr">
        <is>
          <t>Vendido</t>
        </is>
      </c>
      <c r="D126" s="4" t="inlineStr">
        <is>
          <t>67</t>
        </is>
      </c>
      <c r="E126" s="5" t="inlineStr">
        <is>
          <t>97.000,00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=HYPERLINK("https://www.leilaoonline.net/lote/detalhe/88111", "16085")</f>
      </c>
      <c r="B127" s="4" t="s">
        <f>=HYPERLINK("https://www.leilaoonline.net/lote/detalhe/88111", "REBOQUE FACCHINNI 8,00M, ANO 1998/1998, FR 112469- LOC. MUNDIAL ")</f>
      </c>
      <c r="C127" s="4" t="inlineStr">
        <is>
          <t>Vendido</t>
        </is>
      </c>
      <c r="D127" s="4" t="inlineStr">
        <is>
          <t>12</t>
        </is>
      </c>
      <c r="E127" s="5" t="inlineStr">
        <is>
          <t>14.000,00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=HYPERLINK("https://www.leilaoonline.net/lote/detalhe/88099", "16086")</f>
      </c>
      <c r="B128" s="4" t="s">
        <f>=HYPERLINK("https://www.leilaoonline.net/lote/detalhe/88099", "CAMINHÃO M.BENZ 2213, ANO 1982/1982, FR91258, LOC. UNIVALEM")</f>
      </c>
      <c r="C128" s="4" t="inlineStr">
        <is>
          <t>Não vendido</t>
        </is>
      </c>
      <c r="D128" s="4" t="inlineStr">
        <is>
          <t>84</t>
        </is>
      </c>
      <c r="E128" s="5" t="inlineStr">
        <is>
          <t>36.500,00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=HYPERLINK("https://www.leilaoonline.net/lote/detalhe/88100", "16087")</f>
      </c>
      <c r="B129" s="4" t="s">
        <f>=HYPERLINK("https://www.leilaoonline.net/lote/detalhe/88100", "TRATOR VALMET 785 4X2, ANO 1999, FR81550, LOC. UNIVALEM")</f>
      </c>
      <c r="C129" s="4" t="inlineStr">
        <is>
          <t>Vendido</t>
        </is>
      </c>
      <c r="D129" s="4" t="inlineStr">
        <is>
          <t>43</t>
        </is>
      </c>
      <c r="E129" s="5" t="inlineStr">
        <is>
          <t>44.500,00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=HYPERLINK("https://www.leilaoonline.net/lote/detalhe/88112", "16088")</f>
      </c>
      <c r="B130" s="4" t="s">
        <f>=HYPERLINK("https://www.leilaoonline.net/lote/detalhe/88112", "REBOQUE TECTRAN, 8,20M , ANO 1996/1996, FR91108, LOC. UNIVALEM 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4.500,00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=HYPERLINK("https://www.leilaoonline.net/lote/detalhe/88079", "16089")</f>
      </c>
      <c r="B131" s="4" t="s">
        <f>=HYPERLINK("https://www.leilaoonline.net/lote/detalhe/88079", "TRANSBORDO ATA 12000, 12 T, ANO 2012/ 2012 ,  FR 84799, LOC. UNIVALEM ")</f>
      </c>
      <c r="C131" s="4" t="inlineStr">
        <is>
          <t>Vendido</t>
        </is>
      </c>
      <c r="D131" s="4" t="inlineStr">
        <is>
          <t>7</t>
        </is>
      </c>
      <c r="E131" s="5" t="inlineStr">
        <is>
          <t>8.500,00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=HYPERLINK("https://www.leilaoonline.net/lote/detalhe/88107", "16092")</f>
      </c>
      <c r="B132" s="4" t="s">
        <f>=HYPERLINK("https://www.leilaoonline.net/lote/detalhe/88107", "TRATOR CASE MX 240 MAGNUM 4X4, ANO 2010, FR91434, LOC. BENALCOOL")</f>
      </c>
      <c r="C132" s="4" t="inlineStr">
        <is>
          <t>Não vendido</t>
        </is>
      </c>
      <c r="D132" s="4" t="inlineStr">
        <is>
          <t>79</t>
        </is>
      </c>
      <c r="E132" s="5" t="inlineStr">
        <is>
          <t>59.500,00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=HYPERLINK("https://www.leilaoonline.net/lote/detalhe/88115", "16093")</f>
      </c>
      <c r="B133" s="4" t="s">
        <f>=HYPERLINK("https://www.leilaoonline.net/lote/detalhe/88115", "CARRETA ESP. CALC. SOLLUS, ANO 2008, FR 84909, LOC. BENALCOOL ")</f>
      </c>
      <c r="C133" s="4" t="inlineStr">
        <is>
          <t>Não vendido</t>
        </is>
      </c>
      <c r="D133" s="4" t="inlineStr">
        <is>
          <t>2</t>
        </is>
      </c>
      <c r="E133" s="5" t="inlineStr">
        <is>
          <t>4.000,00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=HYPERLINK("https://www.leilaoonline.net/lote/detalhe/88106", "16094")</f>
      </c>
      <c r="B134" s="4" t="s">
        <f>=HYPERLINK("https://www.leilaoonline.net/lote/detalhe/88106", "ÔNIBUS M.BENZ ONIBUS OF1315, ANO 1992/1992, FR81353, LOC. BENALCOOL")</f>
      </c>
      <c r="C134" s="4" t="inlineStr">
        <is>
          <t>Não vendido</t>
        </is>
      </c>
      <c r="D134" s="4" t="inlineStr">
        <is>
          <t>47</t>
        </is>
      </c>
      <c r="E134" s="5" t="inlineStr">
        <is>
          <t>18.000,00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=HYPERLINK("https://www.leilaoonline.net/lote/detalhe/88105", "16095")</f>
      </c>
      <c r="B135" s="4" t="s">
        <f>=HYPERLINK("https://www.leilaoonline.net/lote/detalhe/88105", "CARRETA  DIST.TORTA MULTIFUNC., ANO 2006, FR103845, LOC. BENALCOOL")</f>
      </c>
      <c r="C135" s="4" t="inlineStr">
        <is>
          <t>Vendido</t>
        </is>
      </c>
      <c r="D135" s="4" t="inlineStr">
        <is>
          <t>24</t>
        </is>
      </c>
      <c r="E135" s="5" t="inlineStr">
        <is>
          <t>11.500,00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=HYPERLINK("https://www.leilaoonline.net/lote/detalhe/88104", "16096")</f>
      </c>
      <c r="B136" s="4" t="s">
        <f>=HYPERLINK("https://www.leilaoonline.net/lote/detalhe/88104", "PLANT.CANA AUTOMÁTICA DMB, ANO 2012, FR91552, LOC. BENALCOOL")</f>
      </c>
      <c r="C136" s="4" t="inlineStr">
        <is>
          <t>Vendido</t>
        </is>
      </c>
      <c r="D136" s="4" t="inlineStr">
        <is>
          <t>2</t>
        </is>
      </c>
      <c r="E136" s="5" t="inlineStr">
        <is>
          <t>7.000,00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=HYPERLINK("https://www.leilaoonline.net/lote/detalhe/88103", "16097")</f>
      </c>
      <c r="B137" s="4" t="s">
        <f>=HYPERLINK("https://www.leilaoonline.net/lote/detalhe/88103", "CAMINHÃO SCANIA R113 6X4, ANO 1995/1995, FR173609, LOC. BENALCOOL")</f>
      </c>
      <c r="C137" s="4" t="inlineStr">
        <is>
          <t>Não vendido</t>
        </is>
      </c>
      <c r="D137" s="4" t="inlineStr">
        <is>
          <t>69</t>
        </is>
      </c>
      <c r="E137" s="5" t="inlineStr">
        <is>
          <t>51.000,00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=HYPERLINK("https://www.leilaoonline.net/lote/detalhe/88102", "16098")</f>
      </c>
      <c r="B138" s="4" t="s">
        <f>=HYPERLINK("https://www.leilaoonline.net/lote/detalhe/88102", "TRATOR VALTRA 205I 4X4 HIFLOW, ANO 2009, FR163440, LOC. BENALCOOL")</f>
      </c>
      <c r="C138" s="4" t="inlineStr">
        <is>
          <t>Vendido</t>
        </is>
      </c>
      <c r="D138" s="4" t="inlineStr">
        <is>
          <t>95</t>
        </is>
      </c>
      <c r="E138" s="5" t="inlineStr">
        <is>
          <t>119.000,00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=HYPERLINK("https://www.leilaoonline.net/lote/detalhe/88101", "16099")</f>
      </c>
      <c r="B139" s="4" t="s">
        <f>=HYPERLINK("https://www.leilaoonline.net/lote/detalhe/88101", "PLANT.CANA AUTOMÁTICA DMB, ANO 2010, FR84707 , LOC. BENALCOOL")</f>
      </c>
      <c r="C139" s="4" t="inlineStr">
        <is>
          <t>Não vendido</t>
        </is>
      </c>
      <c r="D139" s="4" t="inlineStr">
        <is>
          <t>4</t>
        </is>
      </c>
      <c r="E139" s="5" t="inlineStr">
        <is>
          <t>9.000,00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=HYPERLINK("https://www.leilaoonline.net/lote/detalhe/88110", "16100")</f>
      </c>
      <c r="B140" s="4" t="s">
        <f>=HYPERLINK("https://www.leilaoonline.net/lote/detalhe/88110", "CARRETA DIS.TORTA SPANDER, ANO 2008, FR84914, LOC. BENALCOOL")</f>
      </c>
      <c r="C140" s="4" t="inlineStr">
        <is>
          <t>Não vendido</t>
        </is>
      </c>
      <c r="D140" s="4" t="inlineStr">
        <is>
          <t>4</t>
        </is>
      </c>
      <c r="E140" s="5" t="inlineStr">
        <is>
          <t>4.500,00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=HYPERLINK("https://www.leilaoonline.net/lote/detalhe/88109", "16101")</f>
      </c>
      <c r="B141" s="4" t="s">
        <f>=HYPERLINK("https://www.leilaoonline.net/lote/detalhe/88109", "CARRETA ESP.CALC. SOLLUS, ANO 2006, FR84868, LOC. BENALCOOL")</f>
      </c>
      <c r="C141" s="4" t="inlineStr">
        <is>
          <t>Não vendido</t>
        </is>
      </c>
      <c r="D141" s="4" t="inlineStr">
        <is>
          <t>7</t>
        </is>
      </c>
      <c r="E141" s="5" t="inlineStr">
        <is>
          <t>3.000,00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=HYPERLINK("https://www.leilaoonline.net/lote/detalhe/88108", "16102")</f>
      </c>
      <c r="B142" s="4" t="s">
        <f>=HYPERLINK("https://www.leilaoonline.net/lote/detalhe/88108", "CARRETA TORTA DE FILTRO, ANO 2006, FR112754, LOC. BENALCOOL")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4.000,00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=HYPERLINK("https://www.leilaoonline.net/lote/detalhe/88083", "16104")</f>
      </c>
      <c r="B143" s="4" t="s">
        <f>=HYPERLINK("https://www.leilaoonline.net/lote/detalhe/88083", "PLANT.CANA AUTOMÁTICA DMB, ANO 2010, FR84705, LOC. DESTIVALE")</f>
      </c>
      <c r="C143" s="4" t="inlineStr">
        <is>
          <t>Vendido</t>
        </is>
      </c>
      <c r="D143" s="4" t="inlineStr">
        <is>
          <t>3</t>
        </is>
      </c>
      <c r="E143" s="5" t="inlineStr">
        <is>
          <t>8.000,00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=HYPERLINK("https://www.leilaoonline.net/lote/detalhe/88487", "16200")</f>
      </c>
      <c r="B144" s="4" t="s">
        <f>=HYPERLINK("https://www.leilaoonline.net/lote/detalhe/88487", " TRATOR VALTRA MOD:BM125I 4X4, ANO 2014, FR19833, LOC. UNIVALEM")</f>
      </c>
      <c r="C144" s="4" t="inlineStr">
        <is>
          <t>Não vendido</t>
        </is>
      </c>
      <c r="D144" s="4" t="inlineStr">
        <is>
          <t>78</t>
        </is>
      </c>
      <c r="E144" s="5" t="inlineStr">
        <is>
          <t>122.000,00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=HYPERLINK("https://www.leilaoonline.net/lote/detalhe/88486", "16201")</f>
      </c>
      <c r="B145" s="4" t="s">
        <f>=HYPERLINK("https://www.leilaoonline.net/lote/detalhe/88486", " TRATOR VALTRA BH 210I 4X4, ANO 2014, FR81529, LOC. UNIVALEM")</f>
      </c>
      <c r="C145" s="4" t="inlineStr">
        <is>
          <t>Vendido</t>
        </is>
      </c>
      <c r="D145" s="4" t="inlineStr">
        <is>
          <t>96</t>
        </is>
      </c>
      <c r="E145" s="5" t="inlineStr">
        <is>
          <t>125.000,00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=HYPERLINK("https://www.leilaoonline.net/lote/detalhe/88489", "16202")</f>
      </c>
      <c r="B146" s="4" t="s">
        <f>=HYPERLINK("https://www.leilaoonline.net/lote/detalhe/88489", " TRATOR VALTRA BH 210I 4X4, ANO 2014, FR81532, LOC. UNIVALEM")</f>
      </c>
      <c r="C146" s="4" t="inlineStr">
        <is>
          <t>Vendido</t>
        </is>
      </c>
      <c r="D146" s="4" t="inlineStr">
        <is>
          <t>79</t>
        </is>
      </c>
      <c r="E146" s="5" t="inlineStr">
        <is>
          <t>132.000,00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=HYPERLINK("https://www.leilaoonline.net/lote/detalhe/88488", "16203")</f>
      </c>
      <c r="B147" s="4" t="s">
        <f>=HYPERLINK("https://www.leilaoonline.net/lote/detalhe/88488", " TRATOR VALTRA BT 190 4X4, 2014, FR81759, LOC. UNIVALEM")</f>
      </c>
      <c r="C147" s="4" t="inlineStr">
        <is>
          <t>Não vendido</t>
        </is>
      </c>
      <c r="D147" s="4" t="inlineStr">
        <is>
          <t>125</t>
        </is>
      </c>
      <c r="E147" s="5" t="inlineStr">
        <is>
          <t>154.000,00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=HYPERLINK("https://www.leilaoonline.net/lote/detalhe/88500", "16204")</f>
      </c>
      <c r="B148" s="4" t="s">
        <f>=HYPERLINK("https://www.leilaoonline.net/lote/detalhe/88500", " TRATOR NEW HOLLAND T8.295, ANO 2014, FR81793, LOC. UNIVALEM")</f>
      </c>
      <c r="C148" s="4" t="inlineStr">
        <is>
          <t>Vendido</t>
        </is>
      </c>
      <c r="D148" s="4" t="inlineStr">
        <is>
          <t>133</t>
        </is>
      </c>
      <c r="E148" s="5" t="inlineStr">
        <is>
          <t>162.000,00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=HYPERLINK("https://www.leilaoonline.net/lote/detalhe/88503", "16206")</f>
      </c>
      <c r="B149" s="4" t="s">
        <f>=HYPERLINK("https://www.leilaoonline.net/lote/detalhe/88503", " CAMINHAO VOLKSWAGEN 31.330 CRC 6X4, ANO 2013/ 2014, FR131229, LOC. UNIVALEM ")</f>
      </c>
      <c r="C149" s="4" t="inlineStr">
        <is>
          <t>Vendido</t>
        </is>
      </c>
      <c r="D149" s="4" t="inlineStr">
        <is>
          <t>135</t>
        </is>
      </c>
      <c r="E149" s="5" t="inlineStr">
        <is>
          <t>165.000,00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=HYPERLINK("https://www.leilaoonline.net/lote/detalhe/88484", "16207")</f>
      </c>
      <c r="B150" s="4" t="s">
        <f>=HYPERLINK("https://www.leilaoonline.net/lote/detalhe/88484", "CAMINHAO M.BENZ AXOR 3340 6X4, CARR. TRANSBORDO, ANO 2006/2006, FR173771. LOC. UNIVALEM ")</f>
      </c>
      <c r="C150" s="4" t="inlineStr">
        <is>
          <t>Não vendido</t>
        </is>
      </c>
      <c r="D150" s="4" t="inlineStr">
        <is>
          <t>99</t>
        </is>
      </c>
      <c r="E150" s="5" t="inlineStr">
        <is>
          <t>128.000,00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=HYPERLINK("https://www.leilaoonline.net/lote/detalhe/88496", "16208")</f>
      </c>
      <c r="B151" s="4" t="s">
        <f>=HYPERLINK("https://www.leilaoonline.net/lote/detalhe/88496", " CAMINHAO AXOR, MOD  3340 6X4, 2006/2006, FR173772, LOC. UNIVALEM ")</f>
      </c>
      <c r="C151" s="4" t="inlineStr">
        <is>
          <t>Vendido</t>
        </is>
      </c>
      <c r="D151" s="4" t="inlineStr">
        <is>
          <t>73</t>
        </is>
      </c>
      <c r="E151" s="5" t="inlineStr">
        <is>
          <t>99.000,00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=HYPERLINK("https://www.leilaoonline.net/lote/detalhe/88491", "16209")</f>
      </c>
      <c r="B152" s="4" t="s">
        <f>=HYPERLINK("https://www.leilaoonline.net/lote/detalhe/88491", " TRATOR VALTRA BT 190 4X4, ANO 2013, FR81755, LOC. UNIVALEM ")</f>
      </c>
      <c r="C152" s="4" t="inlineStr">
        <is>
          <t>Vendido</t>
        </is>
      </c>
      <c r="D152" s="4" t="inlineStr">
        <is>
          <t>61</t>
        </is>
      </c>
      <c r="E152" s="5" t="inlineStr">
        <is>
          <t>90.000,00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=HYPERLINK("https://www.leilaoonline.net/lote/detalhe/88653", "16210")</f>
      </c>
      <c r="B153" s="4" t="s">
        <f>=HYPERLINK("https://www.leilaoonline.net/lote/detalhe/88653", "TRATOR VALTRA BH210L 4X4,ANO 2014, FR 91386, LOC. UNIVALEM")</f>
      </c>
      <c r="C153" s="4" t="inlineStr">
        <is>
          <t>Vendido</t>
        </is>
      </c>
      <c r="D153" s="4" t="inlineStr">
        <is>
          <t>127</t>
        </is>
      </c>
      <c r="E153" s="5" t="inlineStr">
        <is>
          <t>191.000,00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=HYPERLINK("https://www.leilaoonline.net/lote/detalhe/88482", "16211")</f>
      </c>
      <c r="B154" s="4" t="s">
        <f>=HYPERLINK("https://www.leilaoonline.net/lote/detalhe/88482", " TRATOR NEW HOLLAND T8.295, ANO 2014, FR81792, LOC. UNIVALEM")</f>
      </c>
      <c r="C154" s="4" t="inlineStr">
        <is>
          <t>Vendido</t>
        </is>
      </c>
      <c r="D154" s="4" t="inlineStr">
        <is>
          <t>70</t>
        </is>
      </c>
      <c r="E154" s="5" t="inlineStr">
        <is>
          <t>115.000,00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=HYPERLINK("https://www.leilaoonline.net/lote/detalhe/88493", "16212")</f>
      </c>
      <c r="B155" s="4" t="s">
        <f>=HYPERLINK("https://www.leilaoonline.net/lote/detalhe/88493", "CAMINHÃO VOLKSWAGEN 31.330 CRC 6X4,  ANO 2012/2012,  FR81310, LOC. UNIVALEM ")</f>
      </c>
      <c r="C155" s="4" t="inlineStr">
        <is>
          <t>Não vendido</t>
        </is>
      </c>
      <c r="D155" s="4" t="inlineStr">
        <is>
          <t>110</t>
        </is>
      </c>
      <c r="E155" s="5" t="inlineStr">
        <is>
          <t>167.000,00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=HYPERLINK("https://www.leilaoonline.net/lote/detalhe/88501", "16213")</f>
      </c>
      <c r="B156" s="4" t="s">
        <f>=HYPERLINK("https://www.leilaoonline.net/lote/detalhe/88501", "CAMINHAO VOLKSWAGEN 31.320 CNC 6X4, ANO 2011/2012, FR 360454, LOC. UNIVALEM ")</f>
      </c>
      <c r="C156" s="4" t="inlineStr">
        <is>
          <t>Não vendido</t>
        </is>
      </c>
      <c r="D156" s="4" t="inlineStr">
        <is>
          <t>109</t>
        </is>
      </c>
      <c r="E156" s="5" t="inlineStr">
        <is>
          <t>154.000,00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=HYPERLINK("https://www.leilaoonline.net/lote/detalhe/88490", "16214")</f>
      </c>
      <c r="B157" s="4" t="s">
        <f>=HYPERLINK("https://www.leilaoonline.net/lote/detalhe/88490", "CAMINHAO SCANIA P124CB 6X4, CARR. TRANSBORDO, ANO 2000/ 2001, FR 173703, LOC. UNIVALEM")</f>
      </c>
      <c r="C157" s="4" t="inlineStr">
        <is>
          <t>Vendido</t>
        </is>
      </c>
      <c r="D157" s="4" t="inlineStr">
        <is>
          <t>75</t>
        </is>
      </c>
      <c r="E157" s="5" t="inlineStr">
        <is>
          <t>119.000,00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=HYPERLINK("https://www.leilaoonline.net/lote/detalhe/88485", "16215")</f>
      </c>
      <c r="B158" s="4" t="s">
        <f>=HYPERLINK("https://www.leilaoonline.net/lote/detalhe/88485", " TRATOR CASE MX 240 MAGNUM 4X4, ANO 2010, FR 81593, LOC. UNIVALEM ")</f>
      </c>
      <c r="C158" s="4" t="inlineStr">
        <is>
          <t>Vendido</t>
        </is>
      </c>
      <c r="D158" s="4" t="inlineStr">
        <is>
          <t>2</t>
        </is>
      </c>
      <c r="E158" s="5" t="inlineStr">
        <is>
          <t>35.000,00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=HYPERLINK("https://www.leilaoonline.net/lote/detalhe/88492", "16216")</f>
      </c>
      <c r="B159" s="4" t="s">
        <f>=HYPERLINK("https://www.leilaoonline.net/lote/detalhe/88492", " TRATOR CASE MX 240 MAGNUM 4X4, ANO 2010, FR 81591, LOC. UNIVALEM ")</f>
      </c>
      <c r="C159" s="4" t="inlineStr">
        <is>
          <t>Vendido</t>
        </is>
      </c>
      <c r="D159" s="4" t="inlineStr">
        <is>
          <t>34</t>
        </is>
      </c>
      <c r="E159" s="5" t="inlineStr">
        <is>
          <t>63.000,00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=HYPERLINK("https://www.leilaoonline.net/lote/detalhe/88494", "16217")</f>
      </c>
      <c r="B160" s="4" t="s">
        <f>=HYPERLINK("https://www.leilaoonline.net/lote/detalhe/88494", "TRATOR PNEUS, MAGNUM CASE 240,  AGRIC 240CV 4X4, ANO 2014, FR 91435, LOC. UNIVALEM ")</f>
      </c>
      <c r="C160" s="4" t="inlineStr">
        <is>
          <t>Vendido</t>
        </is>
      </c>
      <c r="D160" s="4" t="inlineStr">
        <is>
          <t>53</t>
        </is>
      </c>
      <c r="E160" s="5" t="inlineStr">
        <is>
          <t>86.000,00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=HYPERLINK("https://www.leilaoonline.net/lote/detalhe/88737", "16218")</f>
      </c>
      <c r="B161" s="4" t="s">
        <f>=HYPERLINK("https://www.leilaoonline.net/lote/detalhe/88737", "REBOQUE TRANSBORDO SANTA ISABEL 12T, ANO 2012/2012, FR 81394, LOC. UNIVALEM ")</f>
      </c>
      <c r="C161" s="4" t="inlineStr">
        <is>
          <t>Não vendido</t>
        </is>
      </c>
      <c r="D161" s="4" t="inlineStr">
        <is>
          <t>23</t>
        </is>
      </c>
      <c r="E161" s="5" t="inlineStr">
        <is>
          <t>18.000,00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=HYPERLINK("https://www.leilaoonline.net/lote/detalhe/88495", "16219")</f>
      </c>
      <c r="B162" s="4" t="s">
        <f>=HYPERLINK("https://www.leilaoonline.net/lote/detalhe/88495", " REBOQUE TRANBORDO SANTA ISABEL 12T, ANO 2012/ 2012, FR 81396, LOC. UNIVALEM ")</f>
      </c>
      <c r="C162" s="4" t="inlineStr">
        <is>
          <t>Não vendido</t>
        </is>
      </c>
      <c r="D162" s="4" t="inlineStr">
        <is>
          <t>24</t>
        </is>
      </c>
      <c r="E162" s="5" t="inlineStr">
        <is>
          <t>18.500,00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=HYPERLINK("https://www.leilaoonline.net/lote/detalhe/88499", "16220")</f>
      </c>
      <c r="B163" s="4" t="s">
        <f>=HYPERLINK("https://www.leilaoonline.net/lote/detalhe/88499", " REBOQUE TRANBORDO SANTA ISABEL 12T, ANO 2012/2012, FR 81395, LOC. UNIVALEM")</f>
      </c>
      <c r="C163" s="4" t="inlineStr">
        <is>
          <t>Não vendido</t>
        </is>
      </c>
      <c r="D163" s="4" t="inlineStr">
        <is>
          <t>25</t>
        </is>
      </c>
      <c r="E163" s="5" t="inlineStr">
        <is>
          <t>19.000,00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=HYPERLINK("https://www.leilaoonline.net/lote/detalhe/88498", "16221")</f>
      </c>
      <c r="B164" s="4" t="s">
        <f>=HYPERLINK("https://www.leilaoonline.net/lote/detalhe/88498", "CAMINHAO AXOR, CARROC. MUNCK E IMPLEMENTO, MOD  3340 6X4, ANO 2006/2006, FR 173769 , LOC. UNIVALEM")</f>
      </c>
      <c r="C164" s="4" t="inlineStr">
        <is>
          <t>Não vendido</t>
        </is>
      </c>
      <c r="D164" s="4" t="inlineStr">
        <is>
          <t>103</t>
        </is>
      </c>
      <c r="E164" s="5" t="inlineStr">
        <is>
          <t>147.000,00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=HYPERLINK("https://www.leilaoonline.net/lote/detalhe/88744", "16222")</f>
      </c>
      <c r="B165" s="4" t="s">
        <f>=HYPERLINK("https://www.leilaoonline.net/lote/detalhe/88744", "DIVERSAS RODAS ( PESOS NÃO FAZEM PARTE DO LOTE) SF, LOC. UNIVALEM ")</f>
      </c>
      <c r="C165" s="4" t="inlineStr">
        <is>
          <t>Não vendido</t>
        </is>
      </c>
      <c r="D165" s="4" t="inlineStr">
        <is>
          <t>95</t>
        </is>
      </c>
      <c r="E165" s="5" t="inlineStr">
        <is>
          <t>26.250,00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=HYPERLINK("https://www.leilaoonline.net/lote/detalhe/88745", "16223")</f>
      </c>
      <c r="B166" s="4" t="s">
        <f>=HYPERLINK("https://www.leilaoonline.net/lote/detalhe/88745", "TRANSBORDO , FR 81559 ,  LOC. UNIVALEM")</f>
      </c>
      <c r="C166" s="4" t="inlineStr">
        <is>
          <t>Não vendido</t>
        </is>
      </c>
      <c r="D166" s="4" t="inlineStr">
        <is>
          <t>7</t>
        </is>
      </c>
      <c r="E166" s="5" t="inlineStr">
        <is>
          <t>6.500,00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=HYPERLINK("https://www.leilaoonline.net/lote/detalhe/88746", "16224")</f>
      </c>
      <c r="B167" s="4" t="s">
        <f>=HYPERLINK("https://www.leilaoonline.net/lote/detalhe/88746", "TRANSBORDO ATA 12T, ANO 2013, FR84607, LOC. UNIVALEM ")</f>
      </c>
      <c r="C167" s="4" t="inlineStr">
        <is>
          <t>Não vendido</t>
        </is>
      </c>
      <c r="D167" s="4" t="inlineStr">
        <is>
          <t>8</t>
        </is>
      </c>
      <c r="E167" s="5" t="inlineStr">
        <is>
          <t>6.750,00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=HYPERLINK("https://www.leilaoonline.net/lote/detalhe/88748", "16225")</f>
      </c>
      <c r="B168" s="4" t="s">
        <f>=HYPERLINK("https://www.leilaoonline.net/lote/detalhe/88748", "TRATOR NEW H. T8 295, FR 81794, LOC. UNIVALEM ")</f>
      </c>
      <c r="C168" s="4" t="inlineStr">
        <is>
          <t>Vendido</t>
        </is>
      </c>
      <c r="D168" s="4" t="inlineStr">
        <is>
          <t>100</t>
        </is>
      </c>
      <c r="E168" s="5" t="inlineStr">
        <is>
          <t>183.000,00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=HYPERLINK("https://www.leilaoonline.net/lote/detalhe/88747", "16226")</f>
      </c>
      <c r="B169" s="4" t="s">
        <f>=HYPERLINK("https://www.leilaoonline.net/lote/detalhe/88747", "CAMINHÃO VW 26.220 COMBOIO, ANO 2006/2006, FR 163109 , LOC. UNIVALEM  ")</f>
      </c>
      <c r="C169" s="4" t="inlineStr">
        <is>
          <t>Vendido</t>
        </is>
      </c>
      <c r="D169" s="4" t="inlineStr">
        <is>
          <t>41</t>
        </is>
      </c>
      <c r="E169" s="5" t="inlineStr">
        <is>
          <t>72.000,00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=HYPERLINK("https://www.leilaoonline.net/lote/detalhe/88750", "16227")</f>
      </c>
      <c r="B170" s="4" t="s">
        <f>=HYPERLINK("https://www.leilaoonline.net/lote/detalhe/88750", "COLHEDORA J. DEERE 3522, FR 173407, LOC.UNIVALEM ")</f>
      </c>
      <c r="C170" s="4" t="inlineStr">
        <is>
          <t>Não vendido</t>
        </is>
      </c>
      <c r="D170" s="4" t="inlineStr">
        <is>
          <t>16</t>
        </is>
      </c>
      <c r="E170" s="5" t="inlineStr">
        <is>
          <t>23.000,00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=HYPERLINK("https://www.leilaoonline.net/lote/detalhe/88508", "16228")</f>
      </c>
      <c r="B171" s="4" t="s">
        <f>=HYPERLINK("https://www.leilaoonline.net/lote/detalhe/88508", "S.REBOQUE USICAMP 12,50M, CANA INTEIRA, ANO 2008/2008,  FR 88512 , LOC. GASA ")</f>
      </c>
      <c r="C171" s="4" t="inlineStr">
        <is>
          <t>Vendido</t>
        </is>
      </c>
      <c r="D171" s="4" t="inlineStr">
        <is>
          <t>8</t>
        </is>
      </c>
      <c r="E171" s="5" t="inlineStr">
        <is>
          <t>25.000,00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=HYPERLINK("https://www.leilaoonline.net/lote/detalhe/88509", "16229")</f>
      </c>
      <c r="B172" s="4" t="s">
        <f>=HYPERLINK("https://www.leilaoonline.net/lote/detalhe/88509", "S.REBOQUE USICAMP, 12,50M , CANA INTEIRA, ANO 2008/2008, FR 88509, LOC. GASA ")</f>
      </c>
      <c r="C172" s="4" t="inlineStr">
        <is>
          <t>Vendido</t>
        </is>
      </c>
      <c r="D172" s="4" t="inlineStr">
        <is>
          <t>7</t>
        </is>
      </c>
      <c r="E172" s="5" t="inlineStr">
        <is>
          <t>25.000,00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=HYPERLINK("https://www.leilaoonline.net/lote/detalhe/88510", "16230")</f>
      </c>
      <c r="B173" s="4" t="s">
        <f>=HYPERLINK("https://www.leilaoonline.net/lote/detalhe/88510", "S.REBOQUE USICAMP 12,50M, CANA INTEIRA , ANO 2008/2008, FR 88500, LOC. GASA ")</f>
      </c>
      <c r="C173" s="4" t="inlineStr">
        <is>
          <t>Não vendido</t>
        </is>
      </c>
      <c r="D173" s="4" t="inlineStr">
        <is>
          <t>13</t>
        </is>
      </c>
      <c r="E173" s="5" t="inlineStr">
        <is>
          <t>21.000,00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=HYPERLINK("https://www.leilaoonline.net/lote/detalhe/88761", "16231")</f>
      </c>
      <c r="B174" s="4" t="s">
        <f>=HYPERLINK("https://www.leilaoonline.net/lote/detalhe/88761", "REDUTOR VELOC PCF120 RENKZANINI PC22409A , SF, LOC. UNIVALEM ")</f>
      </c>
      <c r="C174" s="4" t="inlineStr">
        <is>
          <t>Não vendido</t>
        </is>
      </c>
      <c r="D174" s="4" t="inlineStr">
        <is>
          <t>8</t>
        </is>
      </c>
      <c r="E174" s="5" t="inlineStr">
        <is>
          <t>3.250,00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=HYPERLINK("https://www.leilaoonline.net/lote/detalhe/88760", "16232")</f>
      </c>
      <c r="B175" s="4" t="s">
        <f>=HYPERLINK("https://www.leilaoonline.net/lote/detalhe/88760", "PLOTTER HP MOD DESIGNIJET T1200 N/S CH538A,  SF, LOC. UNIVALEM 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=HYPERLINK("https://www.leilaoonline.net/lote/detalhe/88762", "16233")</f>
      </c>
      <c r="B176" s="4" t="s">
        <f>=HYPERLINK("https://www.leilaoonline.net/lote/detalhe/88762", "TRANSBORDO, FR 88774, LOC. BENALCOOL ")</f>
      </c>
      <c r="C176" s="4" t="inlineStr">
        <is>
          <t>Não vendido</t>
        </is>
      </c>
      <c r="D176" s="4" t="inlineStr">
        <is>
          <t>6</t>
        </is>
      </c>
      <c r="E176" s="5" t="inlineStr">
        <is>
          <t>6.250,00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=HYPERLINK("https://www.leilaoonline.net/lote/detalhe/88763", "16234")</f>
      </c>
      <c r="B177" s="4" t="s">
        <f>=HYPERLINK("https://www.leilaoonline.net/lote/detalhe/88763", "TRATOR VALTRA BH 210, ANO 2014, FR 81527, LOC. BENALCOOL")</f>
      </c>
      <c r="C177" s="4" t="inlineStr">
        <is>
          <t>Vendido</t>
        </is>
      </c>
      <c r="D177" s="4" t="inlineStr">
        <is>
          <t>54</t>
        </is>
      </c>
      <c r="E177" s="5" t="inlineStr">
        <is>
          <t>83.000,00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=HYPERLINK("https://www.leilaoonline.net/lote/detalhe/88764", "16235")</f>
      </c>
      <c r="B178" s="4" t="s">
        <f>=HYPERLINK("https://www.leilaoonline.net/lote/detalhe/88764", "MOVEIS DE ESCRITÓRIO, MESAS , CADEIRAS , ARMARIOS, SUCATA DE AR CONDICIONADO, SF , LOC. DESTIVALE 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=HYPERLINK("https://www.leilaoonline.net/lote/detalhe/88765", "16236")</f>
      </c>
      <c r="B179" s="4" t="s">
        <f>=HYPERLINK("https://www.leilaoonline.net/lote/detalhe/88765", "2 ROÇADEIRAS STIHL E 1 SEPARADOR , SF, LOC. DESTIVALE ")</f>
      </c>
      <c r="C179" s="4" t="inlineStr">
        <is>
          <t>Vendido</t>
        </is>
      </c>
      <c r="D179" s="4" t="inlineStr">
        <is>
          <t>4</t>
        </is>
      </c>
      <c r="E179" s="5" t="inlineStr">
        <is>
          <t>2.000,00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=HYPERLINK("https://www.leilaoonline.net/lote/detalhe/87326", "17145")</f>
      </c>
      <c r="B180" s="4" t="s">
        <f>=HYPERLINK("https://www.leilaoonline.net/lote/detalhe/87326", " CARRETINHA REBOQUE S/ PLACA, SF , SEM DOCUMENTO - LOC. TARUMA")</f>
      </c>
      <c r="C180" s="4" t="inlineStr">
        <is>
          <t>Vendido</t>
        </is>
      </c>
      <c r="D180" s="4" t="inlineStr">
        <is>
          <t>6</t>
        </is>
      </c>
      <c r="E180" s="5" t="inlineStr">
        <is>
          <t>2.250,00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=HYPERLINK("https://www.leilaoonline.net/lote/detalhe/87333", "17146")</f>
      </c>
      <c r="B181" s="4" t="s">
        <f>=HYPERLINK("https://www.leilaoonline.net/lote/detalhe/87333", " TANQUE D'AGUA INVENTARIO, FR 179441, S/DOCUMENTO , S/ PLACA , LOC. TARUMA")</f>
      </c>
      <c r="C181" s="4" t="inlineStr">
        <is>
          <t>Vendido</t>
        </is>
      </c>
      <c r="D181" s="4" t="inlineStr">
        <is>
          <t>5</t>
        </is>
      </c>
      <c r="E181" s="5" t="inlineStr">
        <is>
          <t>2.100,00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=HYPERLINK("https://www.leilaoonline.net/lote/detalhe/87327", "17147")</f>
      </c>
      <c r="B182" s="4" t="s">
        <f>=HYPERLINK("https://www.leilaoonline.net/lote/detalhe/87327", " LOTE DE PORTAS JANELAS DE VIDROS DIVERSOS - SF, LOC. PARAGUAÇU")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=HYPERLINK("https://www.leilaoonline.net/lote/detalhe/87328", "17148")</f>
      </c>
      <c r="B183" s="4" t="s">
        <f>=HYPERLINK("https://www.leilaoonline.net/lote/detalhe/87328", " 02 CATRACAS , SF , LOC. PARAGUAÇU")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=HYPERLINK("https://www.leilaoonline.net/lote/detalhe/87332", "17149")</f>
      </c>
      <c r="B184" s="4" t="s">
        <f>=HYPERLINK("https://www.leilaoonline.net/lote/detalhe/87332", " 08 REFLETORES ANTI EXPLOSÃO , S/ TESTE , SF , LOC. TARUMÃ")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=HYPERLINK("https://www.leilaoonline.net/lote/detalhe/87330", "17150")</f>
      </c>
      <c r="B185" s="4" t="s">
        <f>=HYPERLINK("https://www.leilaoonline.net/lote/detalhe/87330", " TAMPAS P/ MOTORES DIVERSOS, WEG E OUTROS- SF , LOC. TARUMÃ")</f>
      </c>
      <c r="C185" s="4" t="inlineStr">
        <is>
          <t>Não vendido</t>
        </is>
      </c>
      <c r="D185" s="4" t="inlineStr">
        <is>
          <t>4</t>
        </is>
      </c>
      <c r="E185" s="5" t="inlineStr">
        <is>
          <t>700,00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=HYPERLINK("https://www.leilaoonline.net/lote/detalhe/87552", "18013")</f>
      </c>
      <c r="B186" s="4" t="s">
        <f>=HYPERLINK("https://www.leilaoonline.net/lote/detalhe/87552", "CARRETA ABRIGO FAB..PRÓPRIA, FR 164371, LOC. JATAI 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1.250,00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=HYPERLINK("https://www.leilaoonline.net/lote/detalhe/87556", "18014")</f>
      </c>
      <c r="B187" s="4" t="s">
        <f>=HYPERLINK("https://www.leilaoonline.net/lote/detalhe/87556", "CARRETA ABRIGO FAB..PRÓPRIA, FR164372, LOC. JATAI")</f>
      </c>
      <c r="C187" s="4" t="inlineStr">
        <is>
          <t>Não vendido</t>
        </is>
      </c>
      <c r="D187" s="4" t="inlineStr">
        <is>
          <t>2</t>
        </is>
      </c>
      <c r="E187" s="5" t="inlineStr">
        <is>
          <t>1.400,00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=HYPERLINK("https://www.leilaoonline.net/lote/detalhe/87554", "18015")</f>
      </c>
      <c r="B188" s="4" t="s">
        <f>=HYPERLINK("https://www.leilaoonline.net/lote/detalhe/87554", "CARRETA ABRIGO FAB..PRÓPRIA, FR164376, LOC. JATAI")</f>
      </c>
      <c r="C188" s="4" t="inlineStr">
        <is>
          <t>Não vendido</t>
        </is>
      </c>
      <c r="D188" s="4" t="inlineStr">
        <is>
          <t>1</t>
        </is>
      </c>
      <c r="E188" s="5" t="inlineStr">
        <is>
          <t>700,00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=HYPERLINK("https://www.leilaoonline.net/lote/detalhe/87557", "18042")</f>
      </c>
      <c r="B189" s="4" t="s">
        <f>=HYPERLINK("https://www.leilaoonline.net/lote/detalhe/87557", " CAMINHÃO IVECO Daily 70C17 CD, ANO 2014, FR163205, LOC. JATAI ")</f>
      </c>
      <c r="C189" s="4" t="inlineStr">
        <is>
          <t>Não vendido</t>
        </is>
      </c>
      <c r="D189" s="4" t="inlineStr">
        <is>
          <t>82</t>
        </is>
      </c>
      <c r="E189" s="5" t="inlineStr">
        <is>
          <t>55.500,00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=HYPERLINK("https://www.leilaoonline.net/lote/detalhe/87555", "18082")</f>
      </c>
      <c r="B190" s="4" t="s">
        <f>=HYPERLINK("https://www.leilaoonline.net/lote/detalhe/87555", "CARRETA ABRIGO FAB..PRÓPRIA, FR 164391, LOC. JATAI")</f>
      </c>
      <c r="C190" s="4" t="inlineStr">
        <is>
          <t>Não vendido</t>
        </is>
      </c>
      <c r="D190" s="4" t="inlineStr">
        <is>
          <t>7</t>
        </is>
      </c>
      <c r="E190" s="5" t="inlineStr">
        <is>
          <t>2.150,00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=HYPERLINK("https://www.leilaoonline.net/lote/detalhe/87563", "18083")</f>
      </c>
      <c r="B191" s="4" t="s">
        <f>=HYPERLINK("https://www.leilaoonline.net/lote/detalhe/87563", " CARRETA ABRIGO FAB..PRÓPRIA, FR 164396, LOC. JATAI")</f>
      </c>
      <c r="C191" s="4" t="inlineStr">
        <is>
          <t>Não vendido</t>
        </is>
      </c>
      <c r="D191" s="4" t="inlineStr">
        <is>
          <t>6</t>
        </is>
      </c>
      <c r="E191" s="5" t="inlineStr">
        <is>
          <t>2.000,00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=HYPERLINK("https://www.leilaoonline.net/lote/detalhe/87558", "18084")</f>
      </c>
      <c r="B192" s="4" t="s">
        <f>=HYPERLINK("https://www.leilaoonline.net/lote/detalhe/87558", " CARRETA ABRIGO FAB.PRÓPRIA, FR 164392, LOC. JATAI")</f>
      </c>
      <c r="C192" s="4" t="inlineStr">
        <is>
          <t>Não vendido</t>
        </is>
      </c>
      <c r="D192" s="4" t="inlineStr">
        <is>
          <t>7</t>
        </is>
      </c>
      <c r="E192" s="5" t="inlineStr">
        <is>
          <t>1.650,00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=HYPERLINK("https://www.leilaoonline.net/lote/detalhe/87562", "18085")</f>
      </c>
      <c r="B193" s="4" t="s">
        <f>=HYPERLINK("https://www.leilaoonline.net/lote/detalhe/87562", " LOTE DE INFORMATICA DIVERSOS,SF,  VEJA DESCRITIVO DE ITENS , LOC. JATAI ")</f>
      </c>
      <c r="C193" s="4" t="inlineStr">
        <is>
          <t>Não vendido</t>
        </is>
      </c>
      <c r="D193" s="4" t="inlineStr">
        <is>
          <t>54</t>
        </is>
      </c>
      <c r="E193" s="5" t="inlineStr">
        <is>
          <t>9.450,00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=HYPERLINK("https://www.leilaoonline.net/lote/detalhe/87560", "18086")</f>
      </c>
      <c r="B194" s="4" t="s">
        <f>=HYPERLINK("https://www.leilaoonline.net/lote/detalhe/87560", " APROX.. 25 CONTAINERS IBC DE 1000 LTS., SF, LOC. JATAI ")</f>
      </c>
      <c r="C194" s="4" t="inlineStr">
        <is>
          <t>Vendido</t>
        </is>
      </c>
      <c r="D194" s="4" t="inlineStr">
        <is>
          <t>24</t>
        </is>
      </c>
      <c r="E194" s="5" t="inlineStr">
        <is>
          <t>5.850,00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=HYPERLINK("https://www.leilaoonline.net/lote/detalhe/87561", "18087")</f>
      </c>
      <c r="B195" s="4" t="s">
        <f>=HYPERLINK("https://www.leilaoonline.net/lote/detalhe/87561", " TUBOS E PONTAS ALUMINIO, SF, LOC. JATAI")</f>
      </c>
      <c r="C195" s="4" t="inlineStr">
        <is>
          <t>Vendido</t>
        </is>
      </c>
      <c r="D195" s="4" t="inlineStr">
        <is>
          <t>80</t>
        </is>
      </c>
      <c r="E195" s="5" t="inlineStr">
        <is>
          <t>20.300,00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=HYPERLINK("https://www.leilaoonline.net/lote/detalhe/87559", "18088")</f>
      </c>
      <c r="B196" s="4" t="s">
        <f>=HYPERLINK("https://www.leilaoonline.net/lote/detalhe/87559", "CAÇAMBA SUCATA, SF, LOC. JATAI ")</f>
      </c>
      <c r="C196" s="4" t="inlineStr">
        <is>
          <t>Não vendido</t>
        </is>
      </c>
      <c r="D196" s="4" t="inlineStr">
        <is>
          <t>2</t>
        </is>
      </c>
      <c r="E196" s="5" t="inlineStr">
        <is>
          <t>650,00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=HYPERLINK("https://www.leilaoonline.net/lote/detalhe/87838", "18089")</f>
      </c>
      <c r="B197" s="4" t="s">
        <f>=HYPERLINK("https://www.leilaoonline.net/lote/detalhe/87838", " APROX. 70 PÇAS VERGALHÃO DE CONSTRUÇÃO 3/8, 3 MTS CADA , SF , LOC. JATAI ")</f>
      </c>
      <c r="C197" s="4" t="inlineStr">
        <is>
          <t>Não vendido</t>
        </is>
      </c>
      <c r="D197" s="4" t="inlineStr">
        <is>
          <t>2</t>
        </is>
      </c>
      <c r="E197" s="5" t="inlineStr">
        <is>
          <t>400,00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=HYPERLINK("https://www.leilaoonline.net/lote/detalhe/88766", "18090")</f>
      </c>
      <c r="B198" s="4" t="s">
        <f>=HYPERLINK("https://www.leilaoonline.net/lote/detalhe/88766", "RODAS DE TRATOR - VENDA COMO SUCATA / APROX. 80 UNIDADES , SF, LOC. JATAI ")</f>
      </c>
      <c r="C198" s="4" t="inlineStr">
        <is>
          <t>Vendido</t>
        </is>
      </c>
      <c r="D198" s="4" t="inlineStr">
        <is>
          <t>55</t>
        </is>
      </c>
      <c r="E198" s="5" t="inlineStr">
        <is>
          <t>12.500,00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=HYPERLINK("https://www.leilaoonline.net/lote/detalhe/89994", "18091")</f>
      </c>
      <c r="B199" s="4" t="s">
        <f>=HYPERLINK("https://www.leilaoonline.net/lote/detalhe/89994", "CAMINHÃO VW 26-220 6X4, ANO 2011/ 2011, FR 163150, LOC. JATAI ")</f>
      </c>
      <c r="C199" s="4" t="inlineStr">
        <is>
          <t>Vendido</t>
        </is>
      </c>
      <c r="D199" s="4" t="inlineStr">
        <is>
          <t>64</t>
        </is>
      </c>
      <c r="E199" s="5" t="inlineStr">
        <is>
          <t>105.000,00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=HYPERLINK("https://www.leilaoonline.net/lote/detalhe/89995", "18092")</f>
      </c>
      <c r="B200" s="4" t="s">
        <f>=HYPERLINK("https://www.leilaoonline.net/lote/detalhe/89995", "CAMINHÃO VW 26-220 6X4, ANO 2011/2011, FR 163137, LOC. JATAI ")</f>
      </c>
      <c r="C200" s="4" t="inlineStr">
        <is>
          <t>Vendido</t>
        </is>
      </c>
      <c r="D200" s="4" t="inlineStr">
        <is>
          <t>67</t>
        </is>
      </c>
      <c r="E200" s="5" t="inlineStr">
        <is>
          <t>97.000,00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=HYPERLINK("https://www.leilaoonline.net/lote/detalhe/89138", "20407")</f>
      </c>
      <c r="B201" s="4" t="s">
        <f>=HYPERLINK("https://www.leilaoonline.net/lote/detalhe/89138", " TRANSFORMADOR TENSAO DEDINI 300KVA T300-136-PLAQUETA-187375-ANO--UNIDADE-COSTA PINTO")</f>
      </c>
      <c r="C201" s="4" t="inlineStr">
        <is>
          <t>Não vendido</t>
        </is>
      </c>
      <c r="D201" s="4" t="inlineStr">
        <is>
          <t>24</t>
        </is>
      </c>
      <c r="E201" s="5" t="inlineStr">
        <is>
          <t>14.500,00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=HYPERLINK("https://www.leilaoonline.net/lote/detalhe/89137", "20408")</f>
      </c>
      <c r="B202" s="4" t="s">
        <f>=HYPERLINK("https://www.leilaoonline.net/lote/detalhe/89137", " TRANSFORMADOR TENSAO DEDINI 145KVA-PLAQUETA-206674-ANO--UNIDADE-COSTA PINTO")</f>
      </c>
      <c r="C202" s="4" t="inlineStr">
        <is>
          <t>Não vendido</t>
        </is>
      </c>
      <c r="D202" s="4" t="inlineStr">
        <is>
          <t>26</t>
        </is>
      </c>
      <c r="E202" s="5" t="inlineStr">
        <is>
          <t>7.000,00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=HYPERLINK("https://www.leilaoonline.net/lote/detalhe/89140", "20409")</f>
      </c>
      <c r="B203" s="4" t="s">
        <f>=HYPERLINK("https://www.leilaoonline.net/lote/detalhe/89140", " TRANSFORMADOR DE TENSAO A OLEO POT 150 KVA Q-LUZ-PLAQUETA-187360-ANO--UNIDADE-COSTA PINTO")</f>
      </c>
      <c r="C203" s="4" t="inlineStr">
        <is>
          <t>Não vendido</t>
        </is>
      </c>
      <c r="D203" s="4" t="inlineStr">
        <is>
          <t>27</t>
        </is>
      </c>
      <c r="E203" s="5" t="inlineStr">
        <is>
          <t>7.200,00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=HYPERLINK("https://www.leilaoonline.net/lote/detalhe/89139", "20410")</f>
      </c>
      <c r="B204" s="4" t="s">
        <f>=HYPERLINK("https://www.leilaoonline.net/lote/detalhe/89139", " TRANSFORMADOR A ÓLEO 30KVA-S/ PATRIMÔNIO--ANO---UNIDADE-COSTA PINTO")</f>
      </c>
      <c r="C204" s="4" t="inlineStr">
        <is>
          <t>Não vendido</t>
        </is>
      </c>
      <c r="D204" s="4" t="inlineStr">
        <is>
          <t>2</t>
        </is>
      </c>
      <c r="E204" s="5" t="inlineStr">
        <is>
          <t>1.200,00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=HYPERLINK("https://www.leilaoonline.net/lote/detalhe/89141", "20418")</f>
      </c>
      <c r="B205" s="4" t="s">
        <f>=HYPERLINK("https://www.leilaoonline.net/lote/detalhe/89141", " 6 CANCELA AUTOMATICA PECCININ MONOFASICA 220 NÃO FUNCIONA-PLAQUETA-185460;185461;210242;210243;210246;210247-ANO---UNIDADE-COSTA PINTO")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=HYPERLINK("https://www.leilaoonline.net/lote/detalhe/89144", "20421")</f>
      </c>
      <c r="B206" s="4" t="s">
        <f>=HYPERLINK("https://www.leilaoonline.net/lote/detalhe/89144", "14 MOTORES DE INDUÇÃO MÚLTIPLOS, 90KW 6 POLOS  indução TGB, LOC. SANTA HELENA ")</f>
      </c>
      <c r="C206" s="4" t="inlineStr">
        <is>
          <t>Vendido</t>
        </is>
      </c>
      <c r="D206" s="4" t="inlineStr">
        <is>
          <t>246</t>
        </is>
      </c>
      <c r="E206" s="5" t="inlineStr">
        <is>
          <t>79.750,00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=HYPERLINK("https://www.leilaoonline.net/lote/detalhe/89145", "20422")</f>
      </c>
      <c r="B207" s="4" t="s">
        <f>=HYPERLINK("https://www.leilaoonline.net/lote/detalhe/89145", "SUCATA ELÉTRICA APROX. 1000KG, ( Obs. Venda por kg) SF, LOC. SANTA HELENA ")</f>
      </c>
      <c r="C207" s="4" t="inlineStr">
        <is>
          <t>Não vendido</t>
        </is>
      </c>
      <c r="D207" s="4" t="inlineStr">
        <is>
          <t>9</t>
        </is>
      </c>
      <c r="E207" s="5" t="inlineStr">
        <is>
          <t>2,40</t>
        </is>
      </c>
      <c r="F207" s="4" t="inlineStr">
        <is>
          <t>0.10</t>
        </is>
      </c>
    </row>
    <row collapsed="false" customFormat="false" customHeight="false" hidden="false" ht="12.1" outlineLevel="0" r="208">
      <c r="A208" s="5" t="s">
        <f>=HYPERLINK("https://www.leilaoonline.net/lote/detalhe/89146", "20423")</f>
      </c>
      <c r="B208" s="4" t="s">
        <f>=HYPERLINK("https://www.leilaoonline.net/lote/detalhe/89146", "MOTOR DIESEL JD POWERTECH (PARA RETIFICAR), SF, LOC. SANTA HELENA ")</f>
      </c>
      <c r="C208" s="4" t="inlineStr">
        <is>
          <t>Vendido</t>
        </is>
      </c>
      <c r="D208" s="4" t="inlineStr">
        <is>
          <t>9</t>
        </is>
      </c>
      <c r="E208" s="5" t="inlineStr">
        <is>
          <t>4.000,00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=HYPERLINK("https://www.leilaoonline.net/lote/detalhe/89147", "20424")</f>
      </c>
      <c r="B209" s="4" t="s">
        <f>=HYPERLINK("https://www.leilaoonline.net/lote/detalhe/89147", "LOTE DE 50 CARCAÇA DE PNEUS DIVERSOS(11.00R22 = 1 , 18.4-26 = 4; 275/80R22.5=34; 295/80R22.5 = 1; 710/70R38 = 10) SF, LOC. COSTA PINTO ")</f>
      </c>
      <c r="C209" s="4" t="inlineStr">
        <is>
          <t>Vendido</t>
        </is>
      </c>
      <c r="D209" s="4" t="inlineStr">
        <is>
          <t>84</t>
        </is>
      </c>
      <c r="E209" s="5" t="inlineStr">
        <is>
          <t>23.000,00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=HYPERLINK("https://www.leilaoonline.net/lote/detalhe/89149", "20425")</f>
      </c>
      <c r="B210" s="4" t="s">
        <f>=HYPERLINK("https://www.leilaoonline.net/lote/detalhe/89149", "LOTE DE 46 CARCAÇA DE PNEUS DIVERSOS(medidas - 10.00R20 = 6; 11.00R22 = 15, 11R22.5 = 1, 18.4-26 = 2, 275/80R22.5 = 9, 295/80R22.5 = 13, SF, LOC. SÃO FRANCISCO ")</f>
      </c>
      <c r="C210" s="4" t="inlineStr">
        <is>
          <t>Não vendido</t>
        </is>
      </c>
      <c r="D210" s="4" t="inlineStr">
        <is>
          <t>47</t>
        </is>
      </c>
      <c r="E210" s="5" t="inlineStr">
        <is>
          <t>13.500,00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=HYPERLINK("https://www.leilaoonline.net/lote/detalhe/89150", "20426")</f>
      </c>
      <c r="B211" s="4" t="s">
        <f>=HYPERLINK("https://www.leilaoonline.net/lote/detalhe/89150", "TORRE DE VIGIA ( APROX. 15 MTS.) SF, LOC. SÃO FRANCISCO ")</f>
      </c>
      <c r="C211" s="4" t="inlineStr">
        <is>
          <t>Não vendido</t>
        </is>
      </c>
      <c r="D211" s="4" t="inlineStr">
        <is>
          <t>2</t>
        </is>
      </c>
      <c r="E211" s="5" t="inlineStr">
        <is>
          <t>2.750,00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=HYPERLINK("https://www.leilaoonline.net/lote/detalhe/89929", "20427")</f>
      </c>
      <c r="B212" s="4" t="s">
        <f>=HYPERLINK("https://www.leilaoonline.net/lote/detalhe/89929", "05 PÇAS GABINETE ACELERA V2/ PARA TV DE 32 POLEGADAS  (NÃO ESTA INCLUSO A TV ) SF, LOC. COSTA PINTO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=HYPERLINK("https://www.leilaoonline.net/lote/detalhe/89930", "20428")</f>
      </c>
      <c r="B213" s="4" t="s">
        <f>=HYPERLINK("https://www.leilaoonline.net/lote/detalhe/89930", "05 PÇAS GABINETE ACELERA V2/ PARA TV DE 32 POLEGADAS  (NÃO ESTA INCLUSO A TV ) SF, LOC. COSTA PINTO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=HYPERLINK("https://www.leilaoonline.net/lote/detalhe/89931", "20429")</f>
      </c>
      <c r="B214" s="4" t="s">
        <f>=HYPERLINK("https://www.leilaoonline.net/lote/detalhe/89931", "05 PÇAS GABINETE ACELERA V2/ PARA TV DE 32 POLEGADAS  (NÃO ESTA INCLUSO A TV ) SF, LOC. COSTA PINTO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=HYPERLINK("https://www.leilaoonline.net/lote/detalhe/89932", "20430")</f>
      </c>
      <c r="B215" s="4" t="s">
        <f>=HYPERLINK("https://www.leilaoonline.net/lote/detalhe/89932", "30 PÇAS GABINETE ACELERA V2/ PARA TV DE 32 POLEGADAS  (NÃO ESTA INCLUSO A TV ) SF, LOC. COSTA PINTO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700,00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=HYPERLINK("https://www.leilaoonline.net/lote/detalhe/89933", "20431")</f>
      </c>
      <c r="B216" s="4" t="s">
        <f>=HYPERLINK("https://www.leilaoonline.net/lote/detalhe/89933", "30 PÇAS GABINETE ACELERA V2/ PARA TV DE 32 POLEGADAS  (NÃO ESTA INCLUSO A TV ) SF, LOC. COSTA PINTO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700,00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=HYPERLINK("https://www.leilaoonline.net/lote/detalhe/89142", "22144")</f>
      </c>
      <c r="B217" s="4" t="s">
        <f>=HYPERLINK("https://www.leilaoonline.net/lote/detalhe/89142", " BOMBA DOSAD OMEL NSP5 68L/MIN, FR220010, UND SANTA HELENA")</f>
      </c>
      <c r="C217" s="4" t="inlineStr">
        <is>
          <t>Não vendido</t>
        </is>
      </c>
      <c r="D217" s="4" t="inlineStr">
        <is>
          <t>2</t>
        </is>
      </c>
      <c r="E217" s="5" t="inlineStr">
        <is>
          <t>700,00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=HYPERLINK("https://www.leilaoonline.net/lote/detalhe/87340", "25004")</f>
      </c>
      <c r="B218" s="4" t="s">
        <f>=HYPERLINK("https://www.leilaoonline.net/lote/detalhe/87340", "01 TRANSFORMADOR DE ENERGIA DE 112,5 KVA, 01 UND. CALIBRADORA DE 5.000 LTS E 01 UND. CALIBRADORA DE 2.000 LTS -LOC TERMINAL DE CUIABA")</f>
      </c>
      <c r="C218" s="4" t="inlineStr">
        <is>
          <t>Não vendido</t>
        </is>
      </c>
      <c r="D218" s="4" t="inlineStr">
        <is>
          <t>12</t>
        </is>
      </c>
      <c r="E218" s="5" t="inlineStr">
        <is>
          <t>8.000,00</t>
        </is>
      </c>
      <c r="F218" s="4" t="inlineStr">
        <is>
          <t>500.00</t>
        </is>
      </c>
    </row>
    <row collapsed="false" customFormat="false" customHeight="false" hidden="false" ht="12.1" outlineLevel="0" r="219">
      <c r="A219" s="5" t="s">
        <f>=HYPERLINK("https://www.leilaoonline.net/lote/detalhe/87410", "25005")</f>
      </c>
      <c r="B219" s="4" t="s">
        <f>=HYPERLINK("https://www.leilaoonline.net/lote/detalhe/87410", "RENAULT CLIO PRI1616 VS, ANO 2008/2009, COR PRATA , ATIVO: 50000342310, LOC. TERESINA/ PI")</f>
      </c>
      <c r="C219" s="4" t="inlineStr">
        <is>
          <t>Vendido</t>
        </is>
      </c>
      <c r="D219" s="4" t="inlineStr">
        <is>
          <t>2</t>
        </is>
      </c>
      <c r="E219" s="5" t="inlineStr">
        <is>
          <t>8.500,00</t>
        </is>
      </c>
      <c r="F21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2026-05-15T23:01:30.00Z</dcterms:created>
  <dc:creator>Tellks Tecnologia</dc:creator>
  <cp:revision>0</cp:revision>
</cp:coreProperties>
</file>