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90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MOTORES * GERADORES * TORNOS * RETIFICADORAS * FURADEIRAS * CALANDRAS E MAIS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20/08/2021 10:00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Guilherme 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=HYPERLINK("https://www.leilaoonline.net/lote/detalhe/92612", "000")</f>
      </c>
      <c r="B11" s="4" t="s">
        <f>=HYPERLINK("https://www.leilaoonline.net/lote/detalhe/92612", "Caminhão M.Benz 1113. Ano 1970. Poliguindaste")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65.000,00</t>
        </is>
      </c>
      <c r="F11" s="4" t="inlineStr">
        <is>
          <t>500.00</t>
        </is>
      </c>
    </row>
    <row collapsed="false" customFormat="false" customHeight="false" hidden="false" ht="12.1" outlineLevel="0" r="12">
      <c r="A12" s="5" t="s">
        <f>=HYPERLINK("https://www.leilaoonline.net/lote/detalhe/92329", "001")</f>
      </c>
      <c r="B12" s="4" t="s">
        <f>=HYPERLINK("https://www.leilaoonline.net/lote/detalhe/92329", " aprox.  50 Fresas novas/ usadas")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7.500,00</t>
        </is>
      </c>
      <c r="F12" s="4" t="inlineStr">
        <is>
          <t>250.00</t>
        </is>
      </c>
    </row>
    <row collapsed="false" customFormat="false" customHeight="false" hidden="false" ht="12.1" outlineLevel="0" r="13">
      <c r="A13" s="5" t="s">
        <f>=HYPERLINK("https://www.leilaoonline.net/lote/detalhe/92326", "004")</f>
      </c>
      <c r="B13" s="4" t="s">
        <f>=HYPERLINK("https://www.leilaoonline.net/lote/detalhe/92326", " Elevador de serviços  desmontado( completo) 12 andares")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18.000,00</t>
        </is>
      </c>
      <c r="F13" s="4" t="inlineStr">
        <is>
          <t>250.00</t>
        </is>
      </c>
    </row>
    <row collapsed="false" customFormat="false" customHeight="false" hidden="false" ht="12.1" outlineLevel="0" r="14">
      <c r="A14" s="5" t="s">
        <f>=HYPERLINK("https://www.leilaoonline.net/lote/detalhe/92381", "006")</f>
      </c>
      <c r="B14" s="4" t="s">
        <f>=HYPERLINK("https://www.leilaoonline.net/lote/detalhe/92381", " TORNO REVÓLVER")</f>
      </c>
      <c r="C14" s="4" t="inlineStr">
        <is>
          <t>Não vendido</t>
        </is>
      </c>
      <c r="D14" s="4" t="inlineStr">
        <is>
          <t>1</t>
        </is>
      </c>
      <c r="E14" s="5" t="inlineStr">
        <is>
          <t>4.500,00</t>
        </is>
      </c>
      <c r="F14" s="4" t="inlineStr">
        <is>
          <t>200.00</t>
        </is>
      </c>
    </row>
    <row collapsed="false" customFormat="false" customHeight="false" hidden="false" ht="12.1" outlineLevel="0" r="15">
      <c r="A15" s="5" t="s">
        <f>=HYPERLINK("https://www.leilaoonline.net/lote/detalhe/92380", "007")</f>
      </c>
      <c r="B15" s="4" t="s">
        <f>=HYPERLINK("https://www.leilaoonline.net/lote/detalhe/92380", " 02 GELADEIRAS EM INOX")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4.500,00</t>
        </is>
      </c>
      <c r="F15" s="4" t="inlineStr">
        <is>
          <t>200.00</t>
        </is>
      </c>
    </row>
    <row collapsed="false" customFormat="false" customHeight="false" hidden="false" ht="12.1" outlineLevel="0" r="16">
      <c r="A16" s="5" t="s">
        <f>=HYPERLINK("https://www.leilaoonline.net/lote/detalhe/92382", "009")</f>
      </c>
      <c r="B16" s="4" t="s">
        <f>=HYPERLINK("https://www.leilaoonline.net/lote/detalhe/92382", "TALHA")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1.900,00</t>
        </is>
      </c>
      <c r="F16" s="4" t="inlineStr">
        <is>
          <t>200.00</t>
        </is>
      </c>
    </row>
    <row collapsed="false" customFormat="false" customHeight="false" hidden="false" ht="12.1" outlineLevel="0" r="17">
      <c r="A17" s="5" t="s">
        <f>=HYPERLINK("https://www.leilaoonline.net/lote/detalhe/92322", "010")</f>
      </c>
      <c r="B17" s="4" t="s">
        <f>=HYPERLINK("https://www.leilaoonline.net/lote/detalhe/92322", " Cabine suplementar em alumínio medidas aproximadas 2,20 comprimento  x 1,40 largura x 2,00 altura")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2.400,00</t>
        </is>
      </c>
      <c r="F17" s="4" t="inlineStr">
        <is>
          <t>250.00</t>
        </is>
      </c>
    </row>
    <row collapsed="false" customFormat="false" customHeight="false" hidden="false" ht="12.1" outlineLevel="0" r="18">
      <c r="A18" s="5" t="s">
        <f>=HYPERLINK("https://www.leilaoonline.net/lote/detalhe/92385", "012")</f>
      </c>
      <c r="B18" s="4" t="s">
        <f>=HYPERLINK("https://www.leilaoonline.net/lote/detalhe/92385", " APROX. 30 UNIIDADES DE FILTROS (SEM USO)")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4.900,00</t>
        </is>
      </c>
      <c r="F18" s="4" t="inlineStr">
        <is>
          <t>200.00</t>
        </is>
      </c>
    </row>
    <row collapsed="false" customFormat="false" customHeight="false" hidden="false" ht="12.1" outlineLevel="0" r="19">
      <c r="A19" s="5" t="s">
        <f>=HYPERLINK("https://www.leilaoonline.net/lote/detalhe/92384", "013")</f>
      </c>
      <c r="B19" s="4" t="s">
        <f>=HYPERLINK("https://www.leilaoonline.net/lote/detalhe/92384", " APROX. 150 UNIDADES DE FILTROS MANGA (APROX. 3,60 M DE COMPRIMENTO)")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3.900,00</t>
        </is>
      </c>
      <c r="F19" s="4" t="inlineStr">
        <is>
          <t>200.00</t>
        </is>
      </c>
    </row>
    <row collapsed="false" customFormat="false" customHeight="false" hidden="false" ht="12.1" outlineLevel="0" r="20">
      <c r="A20" s="5" t="s">
        <f>=HYPERLINK("https://www.leilaoonline.net/lote/detalhe/92383", "015")</f>
      </c>
      <c r="B20" s="4" t="s">
        <f>=HYPERLINK("https://www.leilaoonline.net/lote/detalhe/92383", " APROX. 2.000 QUILOS  DE SABONETE EM BARRAS")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2.900,00</t>
        </is>
      </c>
      <c r="F20" s="4" t="inlineStr">
        <is>
          <t>200.00</t>
        </is>
      </c>
    </row>
    <row collapsed="false" customFormat="false" customHeight="false" hidden="false" ht="12.1" outlineLevel="0" r="21">
      <c r="A21" s="5" t="s">
        <f>=HYPERLINK("https://www.leilaoonline.net/lote/detalhe/92328", "016")</f>
      </c>
      <c r="B21" s="4" t="s">
        <f>=HYPERLINK("https://www.leilaoonline.net/lote/detalhe/92328", " Cabine suplementar em alumínio medidas aproximadas 2,20 comprimento  x 1,40 largura x 2,00 altura")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2.400,00</t>
        </is>
      </c>
      <c r="F21" s="4" t="inlineStr">
        <is>
          <t>250.00</t>
        </is>
      </c>
    </row>
    <row collapsed="false" customFormat="false" customHeight="false" hidden="false" ht="12.1" outlineLevel="0" r="22">
      <c r="A22" s="5" t="s">
        <f>=HYPERLINK("https://www.leilaoonline.net/lote/detalhe/92400", "018")</f>
      </c>
      <c r="B22" s="4" t="s">
        <f>=HYPERLINK("https://www.leilaoonline.net/lote/detalhe/92400", "Ventilador Centrifugo")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6.750,00</t>
        </is>
      </c>
      <c r="F22" s="4" t="inlineStr">
        <is>
          <t>250.00</t>
        </is>
      </c>
    </row>
    <row collapsed="false" customFormat="false" customHeight="false" hidden="false" ht="12.1" outlineLevel="0" r="23">
      <c r="A23" s="5" t="s">
        <f>=HYPERLINK("https://www.leilaoonline.net/lote/detalhe/92321", "019")</f>
      </c>
      <c r="B23" s="4" t="s">
        <f>=HYPERLINK("https://www.leilaoonline.net/lote/detalhe/92321", " Cabine suplementar em alumínio medidas aproximadas 2,20 comprimento  x 1,40 largura x 2,00 altura")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2.400,00</t>
        </is>
      </c>
      <c r="F23" s="4" t="inlineStr">
        <is>
          <t>250.00</t>
        </is>
      </c>
    </row>
    <row collapsed="false" customFormat="false" customHeight="false" hidden="false" ht="12.1" outlineLevel="0" r="24">
      <c r="A24" s="5" t="s">
        <f>=HYPERLINK("https://www.leilaoonline.net/lote/detalhe/92327", "020")</f>
      </c>
      <c r="B24" s="4" t="s">
        <f>=HYPERLINK("https://www.leilaoonline.net/lote/detalhe/92327", " Cabine suplementar em alumínio medidas aproximadas 2,20 comprimento  x 1,40 largura x 2,00 altura")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2.400,00</t>
        </is>
      </c>
      <c r="F24" s="4" t="inlineStr">
        <is>
          <t>250.00</t>
        </is>
      </c>
    </row>
    <row collapsed="false" customFormat="false" customHeight="false" hidden="false" ht="12.1" outlineLevel="0" r="25">
      <c r="A25" s="5" t="s">
        <f>=HYPERLINK("https://www.leilaoonline.net/lote/detalhe/92323", "021")</f>
      </c>
      <c r="B25" s="4" t="s">
        <f>=HYPERLINK("https://www.leilaoonline.net/lote/detalhe/92323", " Cabine suplementar em alumínio medidas aproximadas 2,20 comprimento  x 1,40 largura x 2,00 altura")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2.400,00</t>
        </is>
      </c>
      <c r="F25" s="4" t="inlineStr">
        <is>
          <t>250.00</t>
        </is>
      </c>
    </row>
    <row collapsed="false" customFormat="false" customHeight="false" hidden="false" ht="12.1" outlineLevel="0" r="26">
      <c r="A26" s="5" t="s">
        <f>=HYPERLINK("https://www.leilaoonline.net/lote/detalhe/92401", "024")</f>
      </c>
      <c r="B26" s="4" t="s">
        <f>=HYPERLINK("https://www.leilaoonline.net/lote/detalhe/92401", "Compressor de ar")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3.900,00</t>
        </is>
      </c>
      <c r="F26" s="4" t="inlineStr">
        <is>
          <t>250.00</t>
        </is>
      </c>
    </row>
    <row collapsed="false" customFormat="false" customHeight="false" hidden="false" ht="12.1" outlineLevel="0" r="27">
      <c r="A27" s="5" t="s">
        <f>=HYPERLINK("https://www.leilaoonline.net/lote/detalhe/92386", "025")</f>
      </c>
      <c r="B27" s="4" t="s">
        <f>=HYPERLINK("https://www.leilaoonline.net/lote/detalhe/92386", " FORNO MUFLA")</f>
      </c>
      <c r="C27" s="4" t="inlineStr">
        <is>
          <t>Não vendido</t>
        </is>
      </c>
      <c r="D27" s="4" t="inlineStr">
        <is>
          <t>1</t>
        </is>
      </c>
      <c r="E27" s="5" t="inlineStr">
        <is>
          <t>1.200,00</t>
        </is>
      </c>
      <c r="F27" s="4" t="inlineStr">
        <is>
          <t>100.00</t>
        </is>
      </c>
    </row>
    <row collapsed="false" customFormat="false" customHeight="false" hidden="false" ht="12.1" outlineLevel="0" r="28">
      <c r="A28" s="5" t="s">
        <f>=HYPERLINK("https://www.leilaoonline.net/lote/detalhe/92388", "026")</f>
      </c>
      <c r="B28" s="4" t="s">
        <f>=HYPERLINK("https://www.leilaoonline.net/lote/detalhe/92388", " RETIFICA MELLO")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8.000,00</t>
        </is>
      </c>
      <c r="F28" s="4" t="inlineStr">
        <is>
          <t>100.00</t>
        </is>
      </c>
    </row>
    <row collapsed="false" customFormat="false" customHeight="false" hidden="false" ht="12.1" outlineLevel="0" r="29">
      <c r="A29" s="5" t="s">
        <f>=HYPERLINK("https://www.leilaoonline.net/lote/detalhe/92387", "027")</f>
      </c>
      <c r="B29" s="4" t="s">
        <f>=HYPERLINK("https://www.leilaoonline.net/lote/detalhe/92387", " MÁQUINA DE TESTE DE DUREZA")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10.200,00</t>
        </is>
      </c>
      <c r="F29" s="4" t="inlineStr">
        <is>
          <t>250.00</t>
        </is>
      </c>
    </row>
    <row collapsed="false" customFormat="false" customHeight="false" hidden="false" ht="12.1" outlineLevel="0" r="30">
      <c r="A30" s="5" t="s">
        <f>=HYPERLINK("https://www.leilaoonline.net/lote/detalhe/92325", "028")</f>
      </c>
      <c r="B30" s="4" t="s">
        <f>=HYPERLINK("https://www.leilaoonline.net/lote/detalhe/92325", " Cabine suplementar em alumínio medidas aproximadas 2,20 comprimento  x 1,40 largura x 2,00 altura")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2.400,00</t>
        </is>
      </c>
      <c r="F30" s="4" t="inlineStr">
        <is>
          <t>250.00</t>
        </is>
      </c>
    </row>
    <row collapsed="false" customFormat="false" customHeight="false" hidden="false" ht="12.1" outlineLevel="0" r="31">
      <c r="A31" s="5" t="s">
        <f>=HYPERLINK("https://www.leilaoonline.net/lote/detalhe/92402", "029")</f>
      </c>
      <c r="B31" s="4" t="s">
        <f>=HYPERLINK("https://www.leilaoonline.net/lote/detalhe/92402", "Trefiladora de vergalhão")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21.000,00</t>
        </is>
      </c>
      <c r="F31" s="4" t="inlineStr">
        <is>
          <t>200.00</t>
        </is>
      </c>
    </row>
    <row collapsed="false" customFormat="false" customHeight="false" hidden="false" ht="12.1" outlineLevel="0" r="32">
      <c r="A32" s="5" t="s">
        <f>=HYPERLINK("https://www.leilaoonline.net/lote/detalhe/92403", "030")</f>
      </c>
      <c r="B32" s="4" t="s">
        <f>=HYPERLINK("https://www.leilaoonline.net/lote/detalhe/92403", "Compressor de ar 200 pés")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5.000,00</t>
        </is>
      </c>
      <c r="F32" s="4" t="inlineStr">
        <is>
          <t>200.00</t>
        </is>
      </c>
    </row>
    <row collapsed="false" customFormat="false" customHeight="false" hidden="false" ht="12.1" outlineLevel="0" r="33">
      <c r="A33" s="5" t="s">
        <f>=HYPERLINK("https://www.leilaoonline.net/lote/detalhe/92398", "033")</f>
      </c>
      <c r="B33" s="4" t="s">
        <f>=HYPERLINK("https://www.leilaoonline.net/lote/detalhe/92398", " Forno estufa")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2.000,00</t>
        </is>
      </c>
      <c r="F33" s="4" t="inlineStr">
        <is>
          <t>200.00</t>
        </is>
      </c>
    </row>
    <row collapsed="false" customFormat="false" customHeight="false" hidden="false" ht="12.1" outlineLevel="0" r="34">
      <c r="A34" s="5" t="s">
        <f>=HYPERLINK("https://www.leilaoonline.net/lote/detalhe/92399", "034")</f>
      </c>
      <c r="B34" s="4" t="s">
        <f>=HYPERLINK("https://www.leilaoonline.net/lote/detalhe/92399", " Torno")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5.000,00</t>
        </is>
      </c>
      <c r="F34" s="4" t="inlineStr">
        <is>
          <t>250.00</t>
        </is>
      </c>
    </row>
    <row collapsed="false" customFormat="false" customHeight="false" hidden="false" ht="12.1" outlineLevel="0" r="35">
      <c r="A35" s="5" t="s">
        <f>=HYPERLINK("https://www.leilaoonline.net/lote/detalhe/92404", "035")</f>
      </c>
      <c r="B35" s="4" t="s">
        <f>=HYPERLINK("https://www.leilaoonline.net/lote/detalhe/92404", "5 discos de corte")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3.200,00</t>
        </is>
      </c>
      <c r="F35" s="4" t="inlineStr">
        <is>
          <t>250.00</t>
        </is>
      </c>
    </row>
    <row collapsed="false" customFormat="false" customHeight="false" hidden="false" ht="12.1" outlineLevel="0" r="36">
      <c r="A36" s="5" t="s">
        <f>=HYPERLINK("https://www.leilaoonline.net/lote/detalhe/92324", "036")</f>
      </c>
      <c r="B36" s="4" t="s">
        <f>=HYPERLINK("https://www.leilaoonline.net/lote/detalhe/92324", " Cabine suplementar em alumínio medidas aproximadas 2,20 comprimento  x 1,40 largura x 2,00 altura")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2.400,00</t>
        </is>
      </c>
      <c r="F36" s="4" t="inlineStr">
        <is>
          <t>250.00</t>
        </is>
      </c>
    </row>
    <row collapsed="false" customFormat="false" customHeight="false" hidden="false" ht="12.1" outlineLevel="0" r="37">
      <c r="A37" s="5" t="s">
        <f>=HYPERLINK("https://www.leilaoonline.net/lote/detalhe/92485", "037")</f>
      </c>
      <c r="B37" s="4" t="s">
        <f>=HYPERLINK("https://www.leilaoonline.net/lote/detalhe/92485", "  Cabine suplementar em alumínio medidas aproximadas 2,20 comprimento  x 1,40 largura x 2,00 altura")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2.400,00</t>
        </is>
      </c>
      <c r="F37" s="4" t="inlineStr">
        <is>
          <t>250.00</t>
        </is>
      </c>
    </row>
    <row collapsed="false" customFormat="false" customHeight="false" hidden="false" ht="12.1" outlineLevel="0" r="38">
      <c r="A38" s="5" t="s">
        <f>=HYPERLINK("https://www.leilaoonline.net/lote/detalhe/92482", "038")</f>
      </c>
      <c r="B38" s="4" t="s">
        <f>=HYPERLINK("https://www.leilaoonline.net/lote/detalhe/92482", "  Cabine suplementar em alumínio medidas aproximadas 2,20 comprimento  x 1,40 largura x 2,00 altura")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2.400,00</t>
        </is>
      </c>
      <c r="F38" s="4" t="inlineStr">
        <is>
          <t>250.00</t>
        </is>
      </c>
    </row>
    <row collapsed="false" customFormat="false" customHeight="false" hidden="false" ht="12.1" outlineLevel="0" r="39">
      <c r="A39" s="5" t="s">
        <f>=HYPERLINK("https://www.leilaoonline.net/lote/detalhe/92484", "039")</f>
      </c>
      <c r="B39" s="4" t="s">
        <f>=HYPERLINK("https://www.leilaoonline.net/lote/detalhe/92484", "  Cabine suplementar em alumínio medidas aproximadas 2,20 comprimento  x 1,40 largura x 2,00 altura")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2.400,00</t>
        </is>
      </c>
      <c r="F39" s="4" t="inlineStr">
        <is>
          <t>250.00</t>
        </is>
      </c>
    </row>
    <row collapsed="false" customFormat="false" customHeight="false" hidden="false" ht="12.1" outlineLevel="0" r="40">
      <c r="A40" s="5" t="s">
        <f>=HYPERLINK("https://www.leilaoonline.net/lote/detalhe/92390", "040")</f>
      </c>
      <c r="B40" s="4" t="s">
        <f>=HYPERLINK("https://www.leilaoonline.net/lote/detalhe/92390", " DISCOS DE CORTE. 04 PEÇAS")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5.000,00</t>
        </is>
      </c>
      <c r="F40" s="4" t="inlineStr">
        <is>
          <t>200.00</t>
        </is>
      </c>
    </row>
    <row collapsed="false" customFormat="false" customHeight="false" hidden="false" ht="12.1" outlineLevel="0" r="41">
      <c r="A41" s="5" t="s">
        <f>=HYPERLINK("https://www.leilaoonline.net/lote/detalhe/92474", "040")</f>
      </c>
      <c r="B41" s="4" t="s">
        <f>=HYPERLINK("https://www.leilaoonline.net/lote/detalhe/92474", "  Cabine suplementar em alumínio medidas aproximadas 2,20 comprimento  x 1,40 largura x 2,00 altura")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2.400,00</t>
        </is>
      </c>
      <c r="F41" s="4" t="inlineStr">
        <is>
          <t>250.00</t>
        </is>
      </c>
    </row>
    <row collapsed="false" customFormat="false" customHeight="false" hidden="false" ht="12.1" outlineLevel="0" r="42">
      <c r="A42" s="5" t="s">
        <f>=HYPERLINK("https://www.leilaoonline.net/lote/detalhe/92389", "041")</f>
      </c>
      <c r="B42" s="4" t="s">
        <f>=HYPERLINK("https://www.leilaoonline.net/lote/detalhe/92389", " 05 GERADORES A GASOLINA")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2.500,00</t>
        </is>
      </c>
      <c r="F42" s="4" t="inlineStr">
        <is>
          <t>200.00</t>
        </is>
      </c>
    </row>
    <row collapsed="false" customFormat="false" customHeight="false" hidden="false" ht="12.1" outlineLevel="0" r="43">
      <c r="A43" s="5" t="s">
        <f>=HYPERLINK("https://www.leilaoonline.net/lote/detalhe/92392", "042")</f>
      </c>
      <c r="B43" s="4" t="s">
        <f>=HYPERLINK("https://www.leilaoonline.net/lote/detalhe/92392", "Equipamentos para cozinha industrial em inox  - aprox. 17  peças sendo:  Freezer, cubas, esquentador de comidas, fritadeira, balcão, geladeiras e outros 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23.000,00</t>
        </is>
      </c>
      <c r="F43" s="4" t="inlineStr">
        <is>
          <t>250.00</t>
        </is>
      </c>
    </row>
    <row collapsed="false" customFormat="false" customHeight="false" hidden="false" ht="12.1" outlineLevel="0" r="44">
      <c r="A44" s="5" t="s">
        <f>=HYPERLINK("https://www.leilaoonline.net/lote/detalhe/92391", "043")</f>
      </c>
      <c r="B44" s="4" t="s">
        <f>=HYPERLINK("https://www.leilaoonline.net/lote/detalhe/92391", "2 condensadores de ar condicionado")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1.000,00</t>
        </is>
      </c>
      <c r="F44" s="4" t="inlineStr">
        <is>
          <t>200.00</t>
        </is>
      </c>
    </row>
    <row collapsed="false" customFormat="false" customHeight="false" hidden="false" ht="12.1" outlineLevel="0" r="45">
      <c r="A45" s="5" t="s">
        <f>=HYPERLINK("https://www.leilaoonline.net/lote/detalhe/92476", "044")</f>
      </c>
      <c r="B45" s="4" t="s">
        <f>=HYPERLINK("https://www.leilaoonline.net/lote/detalhe/92476", "  Cabine suplementar em alumínio medidas aproximadas 2,20 comprimento  x 1,40 largura x 2,00 altura")</f>
      </c>
      <c r="C45" s="4" t="inlineStr">
        <is>
          <t>Não vendido</t>
        </is>
      </c>
      <c r="D45" s="4" t="inlineStr">
        <is>
          <t>0</t>
        </is>
      </c>
      <c r="E45" s="5" t="inlineStr">
        <is>
          <t>2.000,00</t>
        </is>
      </c>
      <c r="F45" s="4" t="inlineStr">
        <is>
          <t>250.00</t>
        </is>
      </c>
    </row>
    <row collapsed="false" customFormat="false" customHeight="false" hidden="false" ht="12.1" outlineLevel="0" r="46">
      <c r="A46" s="5" t="s">
        <f>=HYPERLINK("https://www.leilaoonline.net/lote/detalhe/92480", "045")</f>
      </c>
      <c r="B46" s="4" t="s">
        <f>=HYPERLINK("https://www.leilaoonline.net/lote/detalhe/92480", "  Cabine suplementar em alumínio medidas aproximadas 2,20 comprimento  x 1,40 largura x 2,00 altura")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2.000,00</t>
        </is>
      </c>
      <c r="F46" s="4" t="inlineStr">
        <is>
          <t>250.00</t>
        </is>
      </c>
    </row>
    <row collapsed="false" customFormat="false" customHeight="false" hidden="false" ht="12.1" outlineLevel="0" r="47">
      <c r="A47" s="5" t="s">
        <f>=HYPERLINK("https://www.leilaoonline.net/lote/detalhe/92477", "046")</f>
      </c>
      <c r="B47" s="4" t="s">
        <f>=HYPERLINK("https://www.leilaoonline.net/lote/detalhe/92477", "  Cabine suplementar em alumínio medidas aproximadas 2,20 comprimento  x 1,40 largura x 2,00 altura")</f>
      </c>
      <c r="C47" s="4" t="inlineStr">
        <is>
          <t>Não vendido</t>
        </is>
      </c>
      <c r="D47" s="4" t="inlineStr">
        <is>
          <t>0</t>
        </is>
      </c>
      <c r="E47" s="5" t="inlineStr">
        <is>
          <t>2.000,00</t>
        </is>
      </c>
      <c r="F47" s="4" t="inlineStr">
        <is>
          <t>250.00</t>
        </is>
      </c>
    </row>
    <row collapsed="false" customFormat="false" customHeight="false" hidden="false" ht="12.1" outlineLevel="0" r="48">
      <c r="A48" s="5" t="s">
        <f>=HYPERLINK("https://www.leilaoonline.net/lote/detalhe/92479", "047")</f>
      </c>
      <c r="B48" s="4" t="s">
        <f>=HYPERLINK("https://www.leilaoonline.net/lote/detalhe/92479", "  Cabine suplementar em alumínio medidas aproximadas 2,20 comprimento  x 1,40 largura x 2,00 altura")</f>
      </c>
      <c r="C48" s="4" t="inlineStr">
        <is>
          <t>Não vendido</t>
        </is>
      </c>
      <c r="D48" s="4" t="inlineStr">
        <is>
          <t>0</t>
        </is>
      </c>
      <c r="E48" s="5" t="inlineStr">
        <is>
          <t>2.000,00</t>
        </is>
      </c>
      <c r="F48" s="4" t="inlineStr">
        <is>
          <t>250.00</t>
        </is>
      </c>
    </row>
    <row collapsed="false" customFormat="false" customHeight="false" hidden="false" ht="12.1" outlineLevel="0" r="49">
      <c r="A49" s="5" t="s">
        <f>=HYPERLINK("https://www.leilaoonline.net/lote/detalhe/92473", "048")</f>
      </c>
      <c r="B49" s="4" t="s">
        <f>=HYPERLINK("https://www.leilaoonline.net/lote/detalhe/92473", "  Cabine suplementar em alumínio medidas aproximadas 2,20 comprimento  x 1,40 largura x 2,00 altura")</f>
      </c>
      <c r="C49" s="4" t="inlineStr">
        <is>
          <t>Não vendido</t>
        </is>
      </c>
      <c r="D49" s="4" t="inlineStr">
        <is>
          <t>0</t>
        </is>
      </c>
      <c r="E49" s="5" t="inlineStr">
        <is>
          <t>2.000,00</t>
        </is>
      </c>
      <c r="F49" s="4" t="inlineStr">
        <is>
          <t>250.00</t>
        </is>
      </c>
    </row>
    <row collapsed="false" customFormat="false" customHeight="false" hidden="false" ht="12.1" outlineLevel="0" r="50">
      <c r="A50" s="5" t="s">
        <f>=HYPERLINK("https://www.leilaoonline.net/lote/detalhe/92393", "049")</f>
      </c>
      <c r="B50" s="4" t="s">
        <f>=HYPERLINK("https://www.leilaoonline.net/lote/detalhe/92393", "Equipamentos para cozinha industrial em inox - sendo 3 refrigeradores")</f>
      </c>
      <c r="C50" s="4" t="inlineStr">
        <is>
          <t>Não vendido</t>
        </is>
      </c>
      <c r="D50" s="4" t="inlineStr">
        <is>
          <t>0</t>
        </is>
      </c>
      <c r="E50" s="5" t="inlineStr">
        <is>
          <t>5.000,00</t>
        </is>
      </c>
      <c r="F50" s="4" t="inlineStr">
        <is>
          <t>250.00</t>
        </is>
      </c>
    </row>
    <row collapsed="false" customFormat="false" customHeight="false" hidden="false" ht="12.1" outlineLevel="0" r="51">
      <c r="A51" s="5" t="s">
        <f>=HYPERLINK("https://www.leilaoonline.net/lote/detalhe/92394", "050")</f>
      </c>
      <c r="B51" s="4" t="s">
        <f>=HYPERLINK("https://www.leilaoonline.net/lote/detalhe/92394", "Aprox. 30 peças de machos. Diversas medidas (sem uso)")</f>
      </c>
      <c r="C51" s="4" t="inlineStr">
        <is>
          <t>Não vendido</t>
        </is>
      </c>
      <c r="D51" s="4" t="inlineStr">
        <is>
          <t>0</t>
        </is>
      </c>
      <c r="E51" s="5" t="inlineStr">
        <is>
          <t>2.000,00</t>
        </is>
      </c>
      <c r="F51" s="4" t="inlineStr">
        <is>
          <t>200.00</t>
        </is>
      </c>
    </row>
    <row collapsed="false" customFormat="false" customHeight="false" hidden="false" ht="12.1" outlineLevel="0" r="52">
      <c r="A52" s="5" t="s">
        <f>=HYPERLINK("https://www.leilaoonline.net/lote/detalhe/92481", "051")</f>
      </c>
      <c r="B52" s="4" t="s">
        <f>=HYPERLINK("https://www.leilaoonline.net/lote/detalhe/92481", "  Cabine suplementar em alumínio medidas aproximadas 2,20 comprimento  x 1,40 largura x 2,00 altura")</f>
      </c>
      <c r="C52" s="4" t="inlineStr">
        <is>
          <t>Não vendido</t>
        </is>
      </c>
      <c r="D52" s="4" t="inlineStr">
        <is>
          <t>0</t>
        </is>
      </c>
      <c r="E52" s="5" t="inlineStr">
        <is>
          <t>2.000,00</t>
        </is>
      </c>
      <c r="F52" s="4" t="inlineStr">
        <is>
          <t>250.00</t>
        </is>
      </c>
    </row>
    <row collapsed="false" customFormat="false" customHeight="false" hidden="false" ht="12.1" outlineLevel="0" r="53">
      <c r="A53" s="5" t="s">
        <f>=HYPERLINK("https://www.leilaoonline.net/lote/detalhe/92483", "052")</f>
      </c>
      <c r="B53" s="4" t="s">
        <f>=HYPERLINK("https://www.leilaoonline.net/lote/detalhe/92483", "  Cabine suplementar em alumínio medidas aproximadas 2,20 comprimento  x 1,40 largura x 2,00 altura")</f>
      </c>
      <c r="C53" s="4" t="inlineStr">
        <is>
          <t>Não vendido</t>
        </is>
      </c>
      <c r="D53" s="4" t="inlineStr">
        <is>
          <t>0</t>
        </is>
      </c>
      <c r="E53" s="5" t="inlineStr">
        <is>
          <t>2.400,00</t>
        </is>
      </c>
      <c r="F53" s="4" t="inlineStr">
        <is>
          <t>250.00</t>
        </is>
      </c>
    </row>
    <row collapsed="false" customFormat="false" customHeight="false" hidden="false" ht="12.1" outlineLevel="0" r="54">
      <c r="A54" s="5" t="s">
        <f>=HYPERLINK("https://www.leilaoonline.net/lote/detalhe/92478", "053")</f>
      </c>
      <c r="B54" s="4" t="s">
        <f>=HYPERLINK("https://www.leilaoonline.net/lote/detalhe/92478", "  Cabine suplementar em alumínio medidas aproximadas 2,20 comprimento  x 1,40 largura x 2,00 altura")</f>
      </c>
      <c r="C54" s="4" t="inlineStr">
        <is>
          <t>Não vendido</t>
        </is>
      </c>
      <c r="D54" s="4" t="inlineStr">
        <is>
          <t>0</t>
        </is>
      </c>
      <c r="E54" s="5" t="inlineStr">
        <is>
          <t>2.400,00</t>
        </is>
      </c>
      <c r="F54" s="4" t="inlineStr">
        <is>
          <t>250.00</t>
        </is>
      </c>
    </row>
    <row collapsed="false" customFormat="false" customHeight="false" hidden="false" ht="12.1" outlineLevel="0" r="55">
      <c r="A55" s="5" t="s">
        <f>=HYPERLINK("https://www.leilaoonline.net/lote/detalhe/92475", "054")</f>
      </c>
      <c r="B55" s="4" t="s">
        <f>=HYPERLINK("https://www.leilaoonline.net/lote/detalhe/92475", "  Cabine suplementar em alumínio medidas aproximadas 2,20 comprimento  x 1,40 largura x 2,00 altura")</f>
      </c>
      <c r="C55" s="4" t="inlineStr">
        <is>
          <t>Não vendido</t>
        </is>
      </c>
      <c r="D55" s="4" t="inlineStr">
        <is>
          <t>0</t>
        </is>
      </c>
      <c r="E55" s="5" t="inlineStr">
        <is>
          <t>2.400,00</t>
        </is>
      </c>
      <c r="F55" s="4" t="inlineStr">
        <is>
          <t>250.00</t>
        </is>
      </c>
    </row>
    <row collapsed="false" customFormat="false" customHeight="false" hidden="false" ht="12.1" outlineLevel="0" r="56">
      <c r="A56" s="5" t="s">
        <f>=HYPERLINK("https://www.leilaoonline.net/lote/detalhe/92396", "057")</f>
      </c>
      <c r="B56" s="4" t="s">
        <f>=HYPERLINK("https://www.leilaoonline.net/lote/detalhe/92396", " Aprox. 2,5 ton de vidros para expositores (tamanhos variados)")</f>
      </c>
      <c r="C56" s="4" t="inlineStr">
        <is>
          <t>Não vendido</t>
        </is>
      </c>
      <c r="D56" s="4" t="inlineStr">
        <is>
          <t>0</t>
        </is>
      </c>
      <c r="E56" s="5" t="inlineStr">
        <is>
          <t>6.500,00</t>
        </is>
      </c>
      <c r="F56" s="4" t="inlineStr">
        <is>
          <t>250.00</t>
        </is>
      </c>
    </row>
    <row collapsed="false" customFormat="false" customHeight="false" hidden="false" ht="12.1" outlineLevel="0" r="57">
      <c r="A57" s="5" t="s">
        <f>=HYPERLINK("https://www.leilaoonline.net/lote/detalhe/92395", "059")</f>
      </c>
      <c r="B57" s="4" t="s">
        <f>=HYPERLINK("https://www.leilaoonline.net/lote/detalhe/92395", " Cabine para caminhão GMC (Pouco uso)")</f>
      </c>
      <c r="C57" s="4" t="inlineStr">
        <is>
          <t>Não vendido</t>
        </is>
      </c>
      <c r="D57" s="4" t="inlineStr">
        <is>
          <t>0</t>
        </is>
      </c>
      <c r="E57" s="5" t="inlineStr">
        <is>
          <t>5.000,00</t>
        </is>
      </c>
      <c r="F57" s="4" t="inlineStr">
        <is>
          <t>250.00</t>
        </is>
      </c>
    </row>
    <row collapsed="false" customFormat="false" customHeight="false" hidden="false" ht="12.1" outlineLevel="0" r="58">
      <c r="A58" s="5" t="s">
        <f>=HYPERLINK("https://www.leilaoonline.net/lote/detalhe/92397", "060")</f>
      </c>
      <c r="B58" s="4" t="s">
        <f>=HYPERLINK("https://www.leilaoonline.net/lote/detalhe/92397", "Plataforma elevatória. Aprox. 6 metros")</f>
      </c>
      <c r="C58" s="4" t="inlineStr">
        <is>
          <t>Não vendido</t>
        </is>
      </c>
      <c r="D58" s="4" t="inlineStr">
        <is>
          <t>0</t>
        </is>
      </c>
      <c r="E58" s="5" t="inlineStr">
        <is>
          <t>7.000,00</t>
        </is>
      </c>
      <c r="F58" s="4" t="inlineStr">
        <is>
          <t>250.00</t>
        </is>
      </c>
    </row>
    <row collapsed="false" customFormat="false" customHeight="false" hidden="false" ht="12.1" outlineLevel="0" r="59">
      <c r="A59" s="5" t="s">
        <f>=HYPERLINK("https://www.leilaoonline.net/lote/detalhe/92405", "061")</f>
      </c>
      <c r="B59" s="4" t="s">
        <f>=HYPERLINK("https://www.leilaoonline.net/lote/detalhe/92405", "PLAINA")</f>
      </c>
      <c r="C59" s="4" t="inlineStr">
        <is>
          <t>Não vendido</t>
        </is>
      </c>
      <c r="D59" s="4" t="inlineStr">
        <is>
          <t>0</t>
        </is>
      </c>
      <c r="E59" s="5" t="inlineStr">
        <is>
          <t>5.000,00</t>
        </is>
      </c>
      <c r="F59" s="4" t="inlineStr">
        <is>
          <t>250.00</t>
        </is>
      </c>
    </row>
    <row collapsed="false" customFormat="false" customHeight="false" hidden="false" ht="12.1" outlineLevel="0" r="60">
      <c r="A60" s="5" t="s">
        <f>=HYPERLINK("https://www.leilaoonline.net/lote/detalhe/92406", "069")</f>
      </c>
      <c r="B60" s="4" t="s">
        <f>=HYPERLINK("https://www.leilaoonline.net/lote/detalhe/92406", " Envasadora em inox")</f>
      </c>
      <c r="C60" s="4" t="inlineStr">
        <is>
          <t>Não vendido</t>
        </is>
      </c>
      <c r="D60" s="4" t="inlineStr">
        <is>
          <t>0</t>
        </is>
      </c>
      <c r="E60" s="5" t="inlineStr">
        <is>
          <t>7.500,00</t>
        </is>
      </c>
      <c r="F60" s="4" t="inlineStr">
        <is>
          <t>250.00</t>
        </is>
      </c>
    </row>
    <row collapsed="false" customFormat="false" customHeight="false" hidden="false" ht="12.1" outlineLevel="0" r="61">
      <c r="A61" s="5" t="s">
        <f>=HYPERLINK("https://www.leilaoonline.net/lote/detalhe/92407", "070")</f>
      </c>
      <c r="B61" s="4" t="s">
        <f>=HYPERLINK("https://www.leilaoonline.net/lote/detalhe/92407", " Unidade hidráulica")</f>
      </c>
      <c r="C61" s="4" t="inlineStr">
        <is>
          <t>Não vendido</t>
        </is>
      </c>
      <c r="D61" s="4" t="inlineStr">
        <is>
          <t>0</t>
        </is>
      </c>
      <c r="E61" s="5" t="inlineStr">
        <is>
          <t>8.500,00</t>
        </is>
      </c>
      <c r="F61" s="4" t="inlineStr">
        <is>
          <t>250.00</t>
        </is>
      </c>
    </row>
    <row collapsed="false" customFormat="false" customHeight="false" hidden="false" ht="12.1" outlineLevel="0" r="62">
      <c r="A62" s="5" t="s">
        <f>=HYPERLINK("https://www.leilaoonline.net/lote/detalhe/92408", "078")</f>
      </c>
      <c r="B62" s="4" t="s">
        <f>=HYPERLINK("https://www.leilaoonline.net/lote/detalhe/92408", " Misturador em inox")</f>
      </c>
      <c r="C62" s="4" t="inlineStr">
        <is>
          <t>Não vendido</t>
        </is>
      </c>
      <c r="D62" s="4" t="inlineStr">
        <is>
          <t>0</t>
        </is>
      </c>
      <c r="E62" s="5" t="inlineStr">
        <is>
          <t>7.500,00</t>
        </is>
      </c>
      <c r="F62" s="4" t="inlineStr">
        <is>
          <t>250.00</t>
        </is>
      </c>
    </row>
    <row collapsed="false" customFormat="false" customHeight="false" hidden="false" ht="12.1" outlineLevel="0" r="63">
      <c r="A63" s="5" t="s">
        <f>=HYPERLINK("https://www.leilaoonline.net/lote/detalhe/92409", "081")</f>
      </c>
      <c r="B63" s="4" t="s">
        <f>=HYPERLINK("https://www.leilaoonline.net/lote/detalhe/92409", "ELEVADOR DE CARGA. Capacidade Aprox. 1.500 kilos. Levanta aprox. 4 metros")</f>
      </c>
      <c r="C63" s="4" t="inlineStr">
        <is>
          <t>Não vendido</t>
        </is>
      </c>
      <c r="D63" s="4" t="inlineStr">
        <is>
          <t>0</t>
        </is>
      </c>
      <c r="E63" s="5" t="inlineStr">
        <is>
          <t>15.000,00</t>
        </is>
      </c>
      <c r="F63" s="4" t="inlineStr">
        <is>
          <t>250.00</t>
        </is>
      </c>
    </row>
    <row collapsed="false" customFormat="false" customHeight="false" hidden="false" ht="12.1" outlineLevel="0" r="64">
      <c r="A64" s="5" t="s">
        <f>=HYPERLINK("https://www.leilaoonline.net/lote/detalhe/92410", "082")</f>
      </c>
      <c r="B64" s="4" t="s">
        <f>=HYPERLINK("https://www.leilaoonline.net/lote/detalhe/92410", "Aquecedor de comida em Inox")</f>
      </c>
      <c r="C64" s="4" t="inlineStr">
        <is>
          <t>Não vendido</t>
        </is>
      </c>
      <c r="D64" s="4" t="inlineStr">
        <is>
          <t>0</t>
        </is>
      </c>
      <c r="E64" s="5" t="inlineStr">
        <is>
          <t>700,00</t>
        </is>
      </c>
      <c r="F64" s="4" t="inlineStr">
        <is>
          <t>250.00</t>
        </is>
      </c>
    </row>
    <row collapsed="false" customFormat="false" customHeight="false" hidden="false" ht="12.1" outlineLevel="0" r="65">
      <c r="A65" s="5" t="s">
        <f>=HYPERLINK("https://www.leilaoonline.net/lote/detalhe/92412", "089")</f>
      </c>
      <c r="B65" s="4" t="s">
        <f>=HYPERLINK("https://www.leilaoonline.net/lote/detalhe/92412", " Câmbio automático da volvo FH12  ")</f>
      </c>
      <c r="C65" s="4" t="inlineStr">
        <is>
          <t>Não vendido</t>
        </is>
      </c>
      <c r="D65" s="4" t="inlineStr">
        <is>
          <t>0</t>
        </is>
      </c>
      <c r="E65" s="5" t="inlineStr">
        <is>
          <t>4.800,00</t>
        </is>
      </c>
      <c r="F65" s="4" t="inlineStr">
        <is>
          <t>200.00</t>
        </is>
      </c>
    </row>
    <row collapsed="false" customFormat="false" customHeight="false" hidden="false" ht="12.1" outlineLevel="0" r="66">
      <c r="A66" s="5" t="s">
        <f>=HYPERLINK("https://www.leilaoonline.net/lote/detalhe/92411", "090")</f>
      </c>
      <c r="B66" s="4" t="s">
        <f>=HYPERLINK("https://www.leilaoonline.net/lote/detalhe/92411", " Câmbio automático da volvo FH12  ")</f>
      </c>
      <c r="C66" s="4" t="inlineStr">
        <is>
          <t>Não vendido</t>
        </is>
      </c>
      <c r="D66" s="4" t="inlineStr">
        <is>
          <t>0</t>
        </is>
      </c>
      <c r="E66" s="5" t="inlineStr">
        <is>
          <t>4.800,00</t>
        </is>
      </c>
      <c r="F66" s="4" t="inlineStr">
        <is>
          <t>200.00</t>
        </is>
      </c>
    </row>
    <row collapsed="false" customFormat="false" customHeight="false" hidden="false" ht="12.1" outlineLevel="0" r="67">
      <c r="A67" s="5" t="s">
        <f>=HYPERLINK("https://www.leilaoonline.net/lote/detalhe/92413", "091")</f>
      </c>
      <c r="B67" s="4" t="s">
        <f>=HYPERLINK("https://www.leilaoonline.net/lote/detalhe/92413", " Câmbio automático da volvo FH12  ")</f>
      </c>
      <c r="C67" s="4" t="inlineStr">
        <is>
          <t>Não vendido</t>
        </is>
      </c>
      <c r="D67" s="4" t="inlineStr">
        <is>
          <t>0</t>
        </is>
      </c>
      <c r="E67" s="5" t="inlineStr">
        <is>
          <t>4.800,00</t>
        </is>
      </c>
      <c r="F67" s="4" t="inlineStr">
        <is>
          <t>200.00</t>
        </is>
      </c>
    </row>
    <row collapsed="false" customFormat="false" customHeight="false" hidden="false" ht="12.1" outlineLevel="0" r="68">
      <c r="A68" s="5" t="s">
        <f>=HYPERLINK("https://www.leilaoonline.net/lote/detalhe/92414", "092")</f>
      </c>
      <c r="B68" s="4" t="s">
        <f>=HYPERLINK("https://www.leilaoonline.net/lote/detalhe/92414", " Compressor  parafuso  100 CV")</f>
      </c>
      <c r="C68" s="4" t="inlineStr">
        <is>
          <t>Não vendido</t>
        </is>
      </c>
      <c r="D68" s="4" t="inlineStr">
        <is>
          <t>0</t>
        </is>
      </c>
      <c r="E68" s="5" t="inlineStr">
        <is>
          <t>20.000,00</t>
        </is>
      </c>
      <c r="F68" s="4" t="inlineStr">
        <is>
          <t>17500.00</t>
        </is>
      </c>
    </row>
    <row collapsed="false" customFormat="false" customHeight="false" hidden="false" ht="12.1" outlineLevel="0" r="69">
      <c r="A69" s="5" t="s">
        <f>=HYPERLINK("https://www.leilaoonline.net/lote/detalhe/92416", "093")</f>
      </c>
      <c r="B69" s="4" t="s">
        <f>=HYPERLINK("https://www.leilaoonline.net/lote/detalhe/92416", " Filtro para piscina")</f>
      </c>
      <c r="C69" s="4" t="inlineStr">
        <is>
          <t>Não vendido</t>
        </is>
      </c>
      <c r="D69" s="4" t="inlineStr">
        <is>
          <t>0</t>
        </is>
      </c>
      <c r="E69" s="5" t="inlineStr">
        <is>
          <t>1.500,00</t>
        </is>
      </c>
      <c r="F69" s="4" t="inlineStr">
        <is>
          <t>1200.00</t>
        </is>
      </c>
    </row>
    <row collapsed="false" customFormat="false" customHeight="false" hidden="false" ht="12.1" outlineLevel="0" r="70">
      <c r="A70" s="5" t="s">
        <f>=HYPERLINK("https://www.leilaoonline.net/lote/detalhe/92424", "094")</f>
      </c>
      <c r="B70" s="4" t="s">
        <f>=HYPERLINK("https://www.leilaoonline.net/lote/detalhe/92424", " Aprox. 200 reatores (sem uso) ")</f>
      </c>
      <c r="C70" s="4" t="inlineStr">
        <is>
          <t>Não vendido</t>
        </is>
      </c>
      <c r="D70" s="4" t="inlineStr">
        <is>
          <t>0</t>
        </is>
      </c>
      <c r="E70" s="5" t="inlineStr">
        <is>
          <t>4.000,00</t>
        </is>
      </c>
      <c r="F70" s="4" t="inlineStr">
        <is>
          <t>3200.00</t>
        </is>
      </c>
    </row>
    <row collapsed="false" customFormat="false" customHeight="false" hidden="false" ht="12.1" outlineLevel="0" r="71">
      <c r="A71" s="5" t="s">
        <f>=HYPERLINK("https://www.leilaoonline.net/lote/detalhe/92429", "095")</f>
      </c>
      <c r="B71" s="4" t="s">
        <f>=HYPERLINK("https://www.leilaoonline.net/lote/detalhe/92429", " Aprox. 5.000 un. de tubos quat philips para esterilização de água")</f>
      </c>
      <c r="C71" s="4" t="inlineStr">
        <is>
          <t>Não vendido</t>
        </is>
      </c>
      <c r="D71" s="4" t="inlineStr">
        <is>
          <t>0</t>
        </is>
      </c>
      <c r="E71" s="5" t="inlineStr">
        <is>
          <t>50.000,00</t>
        </is>
      </c>
      <c r="F71" s="4" t="inlineStr">
        <is>
          <t>43000.00</t>
        </is>
      </c>
    </row>
    <row collapsed="false" customFormat="false" customHeight="false" hidden="false" ht="12.1" outlineLevel="0" r="72">
      <c r="A72" s="5" t="s">
        <f>=HYPERLINK("https://www.leilaoonline.net/lote/detalhe/92430", "096")</f>
      </c>
      <c r="B72" s="4" t="s">
        <f>=HYPERLINK("https://www.leilaoonline.net/lote/detalhe/92430", " 10 un. de ventoinha/exaustor siroco")</f>
      </c>
      <c r="C72" s="4" t="inlineStr">
        <is>
          <t>Não vendido</t>
        </is>
      </c>
      <c r="D72" s="4" t="inlineStr">
        <is>
          <t>0</t>
        </is>
      </c>
      <c r="E72" s="5" t="inlineStr">
        <is>
          <t>5.000,00</t>
        </is>
      </c>
      <c r="F72" s="4" t="inlineStr">
        <is>
          <t>4200.00</t>
        </is>
      </c>
    </row>
    <row collapsed="false" customFormat="false" customHeight="false" hidden="false" ht="12.1" outlineLevel="0" r="73">
      <c r="A73" s="5" t="s">
        <f>=HYPERLINK("https://www.leilaoonline.net/lote/detalhe/92421", "097")</f>
      </c>
      <c r="B73" s="4" t="s">
        <f>=HYPERLINK("https://www.leilaoonline.net/lote/detalhe/92421", " 10 un. de ventoinha/exaustor siroco")</f>
      </c>
      <c r="C73" s="4" t="inlineStr">
        <is>
          <t>Não vendido</t>
        </is>
      </c>
      <c r="D73" s="4" t="inlineStr">
        <is>
          <t>0</t>
        </is>
      </c>
      <c r="E73" s="5" t="inlineStr">
        <is>
          <t>5.000,00</t>
        </is>
      </c>
      <c r="F73" s="4" t="inlineStr">
        <is>
          <t>4200.00</t>
        </is>
      </c>
    </row>
    <row collapsed="false" customFormat="false" customHeight="false" hidden="false" ht="12.1" outlineLevel="0" r="74">
      <c r="A74" s="5" t="s">
        <f>=HYPERLINK("https://www.leilaoonline.net/lote/detalhe/92426", "098")</f>
      </c>
      <c r="B74" s="4" t="s">
        <f>=HYPERLINK("https://www.leilaoonline.net/lote/detalhe/92426", " 10 un. de ventoinha/exaustor siroco")</f>
      </c>
      <c r="C74" s="4" t="inlineStr">
        <is>
          <t>Não vendido</t>
        </is>
      </c>
      <c r="D74" s="4" t="inlineStr">
        <is>
          <t>0</t>
        </is>
      </c>
      <c r="E74" s="5" t="inlineStr">
        <is>
          <t>5.000,00</t>
        </is>
      </c>
      <c r="F74" s="4" t="inlineStr">
        <is>
          <t>4200.00</t>
        </is>
      </c>
    </row>
    <row collapsed="false" customFormat="false" customHeight="false" hidden="false" ht="12.1" outlineLevel="0" r="75">
      <c r="A75" s="5" t="s">
        <f>=HYPERLINK("https://www.leilaoonline.net/lote/detalhe/92420", "099")</f>
      </c>
      <c r="B75" s="4" t="s">
        <f>=HYPERLINK("https://www.leilaoonline.net/lote/detalhe/92420", " Aprox. 25 un. chuveiros ecológicos para redução de água e energia (sem uso)")</f>
      </c>
      <c r="C75" s="4" t="inlineStr">
        <is>
          <t>Não vendido</t>
        </is>
      </c>
      <c r="D75" s="4" t="inlineStr">
        <is>
          <t>0</t>
        </is>
      </c>
      <c r="E75" s="5" t="inlineStr">
        <is>
          <t>8.750,00</t>
        </is>
      </c>
      <c r="F75" s="4" t="inlineStr">
        <is>
          <t>7000.00</t>
        </is>
      </c>
    </row>
    <row collapsed="false" customFormat="false" customHeight="false" hidden="false" ht="12.1" outlineLevel="0" r="76">
      <c r="A76" s="5" t="s">
        <f>=HYPERLINK("https://www.leilaoonline.net/lote/detalhe/92417", "100")</f>
      </c>
      <c r="B76" s="4" t="s">
        <f>=HYPERLINK("https://www.leilaoonline.net/lote/detalhe/92417", " Aprox. 25 un. chuveiros ecológicos para redução de água e energia (sem uso)")</f>
      </c>
      <c r="C76" s="4" t="inlineStr">
        <is>
          <t>Não vendido</t>
        </is>
      </c>
      <c r="D76" s="4" t="inlineStr">
        <is>
          <t>0</t>
        </is>
      </c>
      <c r="E76" s="5" t="inlineStr">
        <is>
          <t>8.750,00</t>
        </is>
      </c>
      <c r="F76" s="4" t="inlineStr">
        <is>
          <t>7000.00</t>
        </is>
      </c>
    </row>
    <row collapsed="false" customFormat="false" customHeight="false" hidden="false" ht="12.1" outlineLevel="0" r="77">
      <c r="A77" s="5" t="s">
        <f>=HYPERLINK("https://www.leilaoonline.net/lote/detalhe/92419", "101")</f>
      </c>
      <c r="B77" s="4" t="s">
        <f>=HYPERLINK("https://www.leilaoonline.net/lote/detalhe/92419", " Aprox. 25 un. chuveiros ecológicos para redução de água e energia (sem uso)")</f>
      </c>
      <c r="C77" s="4" t="inlineStr">
        <is>
          <t>Não vendido</t>
        </is>
      </c>
      <c r="D77" s="4" t="inlineStr">
        <is>
          <t>0</t>
        </is>
      </c>
      <c r="E77" s="5" t="inlineStr">
        <is>
          <t>8.750,00</t>
        </is>
      </c>
      <c r="F77" s="4" t="inlineStr">
        <is>
          <t>7000.00</t>
        </is>
      </c>
    </row>
    <row collapsed="false" customFormat="false" customHeight="false" hidden="false" ht="12.1" outlineLevel="0" r="78">
      <c r="A78" s="5" t="s">
        <f>=HYPERLINK("https://www.leilaoonline.net/lote/detalhe/92425", "102")</f>
      </c>
      <c r="B78" s="4" t="s">
        <f>=HYPERLINK("https://www.leilaoonline.net/lote/detalhe/92425", " Aprox. 25 un. chuveiros ecológicos para redução de água e energia (sem uso)")</f>
      </c>
      <c r="C78" s="4" t="inlineStr">
        <is>
          <t>Não vendido</t>
        </is>
      </c>
      <c r="D78" s="4" t="inlineStr">
        <is>
          <t>0</t>
        </is>
      </c>
      <c r="E78" s="5" t="inlineStr">
        <is>
          <t>8.750,00</t>
        </is>
      </c>
      <c r="F78" s="4" t="inlineStr">
        <is>
          <t>7000.00</t>
        </is>
      </c>
    </row>
    <row collapsed="false" customFormat="false" customHeight="false" hidden="false" ht="12.1" outlineLevel="0" r="79">
      <c r="A79" s="5" t="s">
        <f>=HYPERLINK("https://www.leilaoonline.net/lote/detalhe/92428", "103")</f>
      </c>
      <c r="B79" s="4" t="s">
        <f>=HYPERLINK("https://www.leilaoonline.net/lote/detalhe/92428", " Aprox. 50 un. chuveiros ecológicos para redução de água e energia (sem uso)")</f>
      </c>
      <c r="C79" s="4" t="inlineStr">
        <is>
          <t>Não vendido</t>
        </is>
      </c>
      <c r="D79" s="4" t="inlineStr">
        <is>
          <t>0</t>
        </is>
      </c>
      <c r="E79" s="5" t="inlineStr">
        <is>
          <t>17.500,00</t>
        </is>
      </c>
      <c r="F79" s="4" t="inlineStr">
        <is>
          <t>15000.00</t>
        </is>
      </c>
    </row>
    <row collapsed="false" customFormat="false" customHeight="false" hidden="false" ht="12.1" outlineLevel="0" r="80">
      <c r="A80" s="5" t="s">
        <f>=HYPERLINK("https://www.leilaoonline.net/lote/detalhe/92418", "104")</f>
      </c>
      <c r="B80" s="4" t="s">
        <f>=HYPERLINK("https://www.leilaoonline.net/lote/detalhe/92418", " Aprox. 50 un. chuveiros ecológicos para redução de água e energia (sem uso)")</f>
      </c>
      <c r="C80" s="4" t="inlineStr">
        <is>
          <t>Não vendido</t>
        </is>
      </c>
      <c r="D80" s="4" t="inlineStr">
        <is>
          <t>0</t>
        </is>
      </c>
      <c r="E80" s="5" t="inlineStr">
        <is>
          <t>17.500,00</t>
        </is>
      </c>
      <c r="F80" s="4" t="inlineStr">
        <is>
          <t>15000.00</t>
        </is>
      </c>
    </row>
    <row collapsed="false" customFormat="false" customHeight="false" hidden="false" ht="12.1" outlineLevel="0" r="81">
      <c r="A81" s="5" t="s">
        <f>=HYPERLINK("https://www.leilaoonline.net/lote/detalhe/92422", "105")</f>
      </c>
      <c r="B81" s="4" t="s">
        <f>=HYPERLINK("https://www.leilaoonline.net/lote/detalhe/92422", " Aprox. 20 un. de torneiras ecológicas para redução de água e energia (sem uso)")</f>
      </c>
      <c r="C81" s="4" t="inlineStr">
        <is>
          <t>Não vendido</t>
        </is>
      </c>
      <c r="D81" s="4" t="inlineStr">
        <is>
          <t>0</t>
        </is>
      </c>
      <c r="E81" s="5" t="inlineStr">
        <is>
          <t>6.000,00</t>
        </is>
      </c>
      <c r="F81" s="4" t="inlineStr">
        <is>
          <t>4750.00</t>
        </is>
      </c>
    </row>
    <row collapsed="false" customFormat="false" customHeight="false" hidden="false" ht="12.1" outlineLevel="0" r="82">
      <c r="A82" s="5" t="s">
        <f>=HYPERLINK("https://www.leilaoonline.net/lote/detalhe/92423", "106")</f>
      </c>
      <c r="B82" s="4" t="s">
        <f>=HYPERLINK("https://www.leilaoonline.net/lote/detalhe/92423", " Aprox. 20 un. de torneiras ecológicas para redução de água e energia (sem uso)")</f>
      </c>
      <c r="C82" s="4" t="inlineStr">
        <is>
          <t>Não vendido</t>
        </is>
      </c>
      <c r="D82" s="4" t="inlineStr">
        <is>
          <t>0</t>
        </is>
      </c>
      <c r="E82" s="5" t="inlineStr">
        <is>
          <t>6.000,00</t>
        </is>
      </c>
      <c r="F82" s="4" t="inlineStr">
        <is>
          <t>4750.00</t>
        </is>
      </c>
    </row>
    <row collapsed="false" customFormat="false" customHeight="false" hidden="false" ht="12.1" outlineLevel="0" r="83">
      <c r="A83" s="5" t="s">
        <f>=HYPERLINK("https://www.leilaoonline.net/lote/detalhe/92427", "107")</f>
      </c>
      <c r="B83" s="4" t="s">
        <f>=HYPERLINK("https://www.leilaoonline.net/lote/detalhe/92427", " Aprox. 20 un. de torneiras ecológicas para redução de água e energia (sem uso)")</f>
      </c>
      <c r="C83" s="4" t="inlineStr">
        <is>
          <t>Não vendido</t>
        </is>
      </c>
      <c r="D83" s="4" t="inlineStr">
        <is>
          <t>0</t>
        </is>
      </c>
      <c r="E83" s="5" t="inlineStr">
        <is>
          <t>6.000,00</t>
        </is>
      </c>
      <c r="F83" s="4" t="inlineStr">
        <is>
          <t>4750.00</t>
        </is>
      </c>
    </row>
    <row collapsed="false" customFormat="false" customHeight="false" hidden="false" ht="12.1" outlineLevel="0" r="84">
      <c r="A84" s="5" t="s">
        <f>=HYPERLINK("https://www.leilaoonline.net/lote/detalhe/92415", "108")</f>
      </c>
      <c r="B84" s="4" t="s">
        <f>=HYPERLINK("https://www.leilaoonline.net/lote/detalhe/92415", " Aprox. 20 un. de torneiras ecológicas para redução de água e energia (sem uso)")</f>
      </c>
      <c r="C84" s="4" t="inlineStr">
        <is>
          <t>Não vendido</t>
        </is>
      </c>
      <c r="D84" s="4" t="inlineStr">
        <is>
          <t>0</t>
        </is>
      </c>
      <c r="E84" s="5" t="inlineStr">
        <is>
          <t>6.000,00</t>
        </is>
      </c>
      <c r="F84" s="4" t="inlineStr">
        <is>
          <t>4750.00</t>
        </is>
      </c>
    </row>
    <row collapsed="false" customFormat="false" customHeight="false" hidden="false" ht="12.1" outlineLevel="0" r="85">
      <c r="A85" s="5" t="s">
        <f>=HYPERLINK("https://www.leilaoonline.net/lote/detalhe/92431", "112")</f>
      </c>
      <c r="B85" s="4" t="s">
        <f>=HYPERLINK("https://www.leilaoonline.net/lote/detalhe/92431", "Climatizador evaporativo - Colméia  ( de janela) ")</f>
      </c>
      <c r="C85" s="4" t="inlineStr">
        <is>
          <t>Não vendido</t>
        </is>
      </c>
      <c r="D85" s="4" t="inlineStr">
        <is>
          <t>0</t>
        </is>
      </c>
      <c r="E85" s="5" t="inlineStr">
        <is>
          <t>720,00</t>
        </is>
      </c>
      <c r="F85" s="4" t="inlineStr">
        <is>
          <t>50.00</t>
        </is>
      </c>
    </row>
    <row collapsed="false" customFormat="false" customHeight="false" hidden="false" ht="12.1" outlineLevel="0" r="86">
      <c r="A86" s="5" t="s">
        <f>=HYPERLINK("https://www.leilaoonline.net/lote/detalhe/92440", "113")</f>
      </c>
      <c r="B86" s="4" t="s">
        <f>=HYPERLINK("https://www.leilaoonline.net/lote/detalhe/92440", " Climatizador evaporativo - Colméia  ( de janela)")</f>
      </c>
      <c r="C86" s="4" t="inlineStr">
        <is>
          <t>Não vendido</t>
        </is>
      </c>
      <c r="D86" s="4" t="inlineStr">
        <is>
          <t>0</t>
        </is>
      </c>
      <c r="E86" s="5" t="inlineStr">
        <is>
          <t>720,00</t>
        </is>
      </c>
      <c r="F86" s="4" t="inlineStr">
        <is>
          <t>50.00</t>
        </is>
      </c>
    </row>
    <row collapsed="false" customFormat="false" customHeight="false" hidden="false" ht="12.1" outlineLevel="0" r="87">
      <c r="A87" s="5" t="s">
        <f>=HYPERLINK("https://www.leilaoonline.net/lote/detalhe/92434", "114")</f>
      </c>
      <c r="B87" s="4" t="s">
        <f>=HYPERLINK("https://www.leilaoonline.net/lote/detalhe/92434", " Climatizador evaporativo - Colméia  ( de janela)")</f>
      </c>
      <c r="C87" s="4" t="inlineStr">
        <is>
          <t>Não vendido</t>
        </is>
      </c>
      <c r="D87" s="4" t="inlineStr">
        <is>
          <t>0</t>
        </is>
      </c>
      <c r="E87" s="5" t="inlineStr">
        <is>
          <t>720,00</t>
        </is>
      </c>
      <c r="F87" s="4" t="inlineStr">
        <is>
          <t>50.00</t>
        </is>
      </c>
    </row>
    <row collapsed="false" customFormat="false" customHeight="false" hidden="false" ht="12.1" outlineLevel="0" r="88">
      <c r="A88" s="5" t="s">
        <f>=HYPERLINK("https://www.leilaoonline.net/lote/detalhe/92432", "115")</f>
      </c>
      <c r="B88" s="4" t="s">
        <f>=HYPERLINK("https://www.leilaoonline.net/lote/detalhe/92432", " Climatizador evaporativo - Colméia  ( de janela)")</f>
      </c>
      <c r="C88" s="4" t="inlineStr">
        <is>
          <t>Não vendido</t>
        </is>
      </c>
      <c r="D88" s="4" t="inlineStr">
        <is>
          <t>0</t>
        </is>
      </c>
      <c r="E88" s="5" t="inlineStr">
        <is>
          <t>720,00</t>
        </is>
      </c>
      <c r="F88" s="4" t="inlineStr">
        <is>
          <t>50.00</t>
        </is>
      </c>
    </row>
    <row collapsed="false" customFormat="false" customHeight="false" hidden="false" ht="12.1" outlineLevel="0" r="89">
      <c r="A89" s="5" t="s">
        <f>=HYPERLINK("https://www.leilaoonline.net/lote/detalhe/92443", "116")</f>
      </c>
      <c r="B89" s="4" t="s">
        <f>=HYPERLINK("https://www.leilaoonline.net/lote/detalhe/92443", " Climatizador evaporativo - Colméia  ( de janela)")</f>
      </c>
      <c r="C89" s="4" t="inlineStr">
        <is>
          <t>Não vendido</t>
        </is>
      </c>
      <c r="D89" s="4" t="inlineStr">
        <is>
          <t>0</t>
        </is>
      </c>
      <c r="E89" s="5" t="inlineStr">
        <is>
          <t>720,00</t>
        </is>
      </c>
      <c r="F89" s="4" t="inlineStr">
        <is>
          <t>50.00</t>
        </is>
      </c>
    </row>
    <row collapsed="false" customFormat="false" customHeight="false" hidden="false" ht="12.1" outlineLevel="0" r="90">
      <c r="A90" s="5" t="s">
        <f>=HYPERLINK("https://www.leilaoonline.net/lote/detalhe/92444", "117")</f>
      </c>
      <c r="B90" s="4" t="s">
        <f>=HYPERLINK("https://www.leilaoonline.net/lote/detalhe/92444", " Climatizador evaporativo - Colméia  ( de janela)")</f>
      </c>
      <c r="C90" s="4" t="inlineStr">
        <is>
          <t>Não vendido</t>
        </is>
      </c>
      <c r="D90" s="4" t="inlineStr">
        <is>
          <t>0</t>
        </is>
      </c>
      <c r="E90" s="5" t="inlineStr">
        <is>
          <t>720,00</t>
        </is>
      </c>
      <c r="F90" s="4" t="inlineStr">
        <is>
          <t>50.00</t>
        </is>
      </c>
    </row>
    <row collapsed="false" customFormat="false" customHeight="false" hidden="false" ht="12.1" outlineLevel="0" r="91">
      <c r="A91" s="5" t="s">
        <f>=HYPERLINK("https://www.leilaoonline.net/lote/detalhe/92438", "118")</f>
      </c>
      <c r="B91" s="4" t="s">
        <f>=HYPERLINK("https://www.leilaoonline.net/lote/detalhe/92438", " Climatizador evaporativo - Colméia  ( de janela)")</f>
      </c>
      <c r="C91" s="4" t="inlineStr">
        <is>
          <t>Não vendido</t>
        </is>
      </c>
      <c r="D91" s="4" t="inlineStr">
        <is>
          <t>0</t>
        </is>
      </c>
      <c r="E91" s="5" t="inlineStr">
        <is>
          <t>720,00</t>
        </is>
      </c>
      <c r="F91" s="4" t="inlineStr">
        <is>
          <t>50.00</t>
        </is>
      </c>
    </row>
    <row collapsed="false" customFormat="false" customHeight="false" hidden="false" ht="12.1" outlineLevel="0" r="92">
      <c r="A92" s="5" t="s">
        <f>=HYPERLINK("https://www.leilaoonline.net/lote/detalhe/92437", "119")</f>
      </c>
      <c r="B92" s="4" t="s">
        <f>=HYPERLINK("https://www.leilaoonline.net/lote/detalhe/92437", " Climatizador evaporativo - Colméia  ( de janela)")</f>
      </c>
      <c r="C92" s="4" t="inlineStr">
        <is>
          <t>Não vendido</t>
        </is>
      </c>
      <c r="D92" s="4" t="inlineStr">
        <is>
          <t>0</t>
        </is>
      </c>
      <c r="E92" s="5" t="inlineStr">
        <is>
          <t>720,00</t>
        </is>
      </c>
      <c r="F92" s="4" t="inlineStr">
        <is>
          <t>50.00</t>
        </is>
      </c>
    </row>
    <row collapsed="false" customFormat="false" customHeight="false" hidden="false" ht="12.1" outlineLevel="0" r="93">
      <c r="A93" s="5" t="s">
        <f>=HYPERLINK("https://www.leilaoonline.net/lote/detalhe/92433", "120")</f>
      </c>
      <c r="B93" s="4" t="s">
        <f>=HYPERLINK("https://www.leilaoonline.net/lote/detalhe/92433", " Climatizador evaporativo - Colméia  ( de janela)")</f>
      </c>
      <c r="C93" s="4" t="inlineStr">
        <is>
          <t>Não vendido</t>
        </is>
      </c>
      <c r="D93" s="4" t="inlineStr">
        <is>
          <t>0</t>
        </is>
      </c>
      <c r="E93" s="5" t="inlineStr">
        <is>
          <t>720,00</t>
        </is>
      </c>
      <c r="F93" s="4" t="inlineStr">
        <is>
          <t>50.00</t>
        </is>
      </c>
    </row>
    <row collapsed="false" customFormat="false" customHeight="false" hidden="false" ht="12.1" outlineLevel="0" r="94">
      <c r="A94" s="5" t="s">
        <f>=HYPERLINK("https://www.leilaoonline.net/lote/detalhe/92441", "121")</f>
      </c>
      <c r="B94" s="4" t="s">
        <f>=HYPERLINK("https://www.leilaoonline.net/lote/detalhe/92441", " Climatizador evaporativo - Colméia  ( de janela)")</f>
      </c>
      <c r="C94" s="4" t="inlineStr">
        <is>
          <t>Não vendido</t>
        </is>
      </c>
      <c r="D94" s="4" t="inlineStr">
        <is>
          <t>0</t>
        </is>
      </c>
      <c r="E94" s="5" t="inlineStr">
        <is>
          <t>720,00</t>
        </is>
      </c>
      <c r="F94" s="4" t="inlineStr">
        <is>
          <t>50.00</t>
        </is>
      </c>
    </row>
    <row collapsed="false" customFormat="false" customHeight="false" hidden="false" ht="12.1" outlineLevel="0" r="95">
      <c r="A95" s="5" t="s">
        <f>=HYPERLINK("https://www.leilaoonline.net/lote/detalhe/92442", "122")</f>
      </c>
      <c r="B95" s="4" t="s">
        <f>=HYPERLINK("https://www.leilaoonline.net/lote/detalhe/92442", " Climatizador evaporativo - Colméia  ( de janela)")</f>
      </c>
      <c r="C95" s="4" t="inlineStr">
        <is>
          <t>Não vendido</t>
        </is>
      </c>
      <c r="D95" s="4" t="inlineStr">
        <is>
          <t>0</t>
        </is>
      </c>
      <c r="E95" s="5" t="inlineStr">
        <is>
          <t>720,00</t>
        </is>
      </c>
      <c r="F95" s="4" t="inlineStr">
        <is>
          <t>50.00</t>
        </is>
      </c>
    </row>
    <row collapsed="false" customFormat="false" customHeight="false" hidden="false" ht="12.1" outlineLevel="0" r="96">
      <c r="A96" s="5" t="s">
        <f>=HYPERLINK("https://www.leilaoonline.net/lote/detalhe/92439", "123")</f>
      </c>
      <c r="B96" s="4" t="s">
        <f>=HYPERLINK("https://www.leilaoonline.net/lote/detalhe/92439", " Climatizador evaporativo - Colméia  ( de janela)")</f>
      </c>
      <c r="C96" s="4" t="inlineStr">
        <is>
          <t>Não vendido</t>
        </is>
      </c>
      <c r="D96" s="4" t="inlineStr">
        <is>
          <t>0</t>
        </is>
      </c>
      <c r="E96" s="5" t="inlineStr">
        <is>
          <t>720,00</t>
        </is>
      </c>
      <c r="F96" s="4" t="inlineStr">
        <is>
          <t>50.00</t>
        </is>
      </c>
    </row>
    <row collapsed="false" customFormat="false" customHeight="false" hidden="false" ht="12.1" outlineLevel="0" r="97">
      <c r="A97" s="5" t="s">
        <f>=HYPERLINK("https://www.leilaoonline.net/lote/detalhe/92445", "124")</f>
      </c>
      <c r="B97" s="4" t="s">
        <f>=HYPERLINK("https://www.leilaoonline.net/lote/detalhe/92445", " Climatizador evaporativo - Colméia  ( de janela)")</f>
      </c>
      <c r="C97" s="4" t="inlineStr">
        <is>
          <t>Não vendido</t>
        </is>
      </c>
      <c r="D97" s="4" t="inlineStr">
        <is>
          <t>0</t>
        </is>
      </c>
      <c r="E97" s="5" t="inlineStr">
        <is>
          <t>720,00</t>
        </is>
      </c>
      <c r="F97" s="4" t="inlineStr">
        <is>
          <t>50.00</t>
        </is>
      </c>
    </row>
    <row collapsed="false" customFormat="false" customHeight="false" hidden="false" ht="12.1" outlineLevel="0" r="98">
      <c r="A98" s="5" t="s">
        <f>=HYPERLINK("https://www.leilaoonline.net/lote/detalhe/92436", "125")</f>
      </c>
      <c r="B98" s="4" t="s">
        <f>=HYPERLINK("https://www.leilaoonline.net/lote/detalhe/92436", " Climatizador evaporativo - Colméia  ( de janela)")</f>
      </c>
      <c r="C98" s="4" t="inlineStr">
        <is>
          <t>Não vendido</t>
        </is>
      </c>
      <c r="D98" s="4" t="inlineStr">
        <is>
          <t>0</t>
        </is>
      </c>
      <c r="E98" s="5" t="inlineStr">
        <is>
          <t>720,00</t>
        </is>
      </c>
      <c r="F98" s="4" t="inlineStr">
        <is>
          <t>50.00</t>
        </is>
      </c>
    </row>
    <row collapsed="false" customFormat="false" customHeight="false" hidden="false" ht="12.1" outlineLevel="0" r="99">
      <c r="A99" s="5" t="s">
        <f>=HYPERLINK("https://www.leilaoonline.net/lote/detalhe/92435", "126")</f>
      </c>
      <c r="B99" s="4" t="s">
        <f>=HYPERLINK("https://www.leilaoonline.net/lote/detalhe/92435", " Climatizador evaporativo - Colméia  ( de janela)")</f>
      </c>
      <c r="C99" s="4" t="inlineStr">
        <is>
          <t>Não vendido</t>
        </is>
      </c>
      <c r="D99" s="4" t="inlineStr">
        <is>
          <t>0</t>
        </is>
      </c>
      <c r="E99" s="5" t="inlineStr">
        <is>
          <t>720,00</t>
        </is>
      </c>
      <c r="F99" s="4" t="inlineStr">
        <is>
          <t>50.00</t>
        </is>
      </c>
    </row>
    <row collapsed="false" customFormat="false" customHeight="false" hidden="false" ht="12.1" outlineLevel="0" r="100">
      <c r="A100" s="5" t="s">
        <f>=HYPERLINK("https://www.leilaoonline.net/lote/detalhe/92446", "127")</f>
      </c>
      <c r="B100" s="4" t="s">
        <f>=HYPERLINK("https://www.leilaoonline.net/lote/detalhe/92446", "aprox. 1.800 kg de Gabinetes em polietileno PE cor cinza")</f>
      </c>
      <c r="C100" s="4" t="inlineStr">
        <is>
          <t>Não vendido</t>
        </is>
      </c>
      <c r="D100" s="4" t="inlineStr">
        <is>
          <t>0</t>
        </is>
      </c>
      <c r="E100" s="5" t="inlineStr">
        <is>
          <t>2,90</t>
        </is>
      </c>
      <c r="F100" s="4" t="inlineStr">
        <is>
          <t>0.10</t>
        </is>
      </c>
    </row>
    <row collapsed="false" customFormat="false" customHeight="false" hidden="false" ht="12.1" outlineLevel="0" r="101">
      <c r="A101" s="5" t="s">
        <f>=HYPERLINK("https://www.leilaoonline.net/lote/detalhe/92447", "129")</f>
      </c>
      <c r="B101" s="4" t="s">
        <f>=HYPERLINK("https://www.leilaoonline.net/lote/detalhe/92447", "Motor de barco (no estado)")</f>
      </c>
      <c r="C101" s="4" t="inlineStr">
        <is>
          <t>Não vendido</t>
        </is>
      </c>
      <c r="D101" s="4" t="inlineStr">
        <is>
          <t>0</t>
        </is>
      </c>
      <c r="E101" s="5" t="inlineStr">
        <is>
          <t>40.000,00</t>
        </is>
      </c>
      <c r="F101" s="4" t="inlineStr">
        <is>
          <t>250.00</t>
        </is>
      </c>
    </row>
    <row collapsed="false" customFormat="false" customHeight="false" hidden="false" ht="12.1" outlineLevel="0" r="102">
      <c r="A102" s="5" t="s">
        <f>=HYPERLINK("https://www.leilaoonline.net/lote/detalhe/92489", "129")</f>
      </c>
      <c r="B102" s="4" t="s">
        <f>=HYPERLINK("https://www.leilaoonline.net/lote/detalhe/92489", " 50 unidades fechaduras para porta de aço ( sem uso) com chave")</f>
      </c>
      <c r="C102" s="4" t="inlineStr">
        <is>
          <t>Não vendido</t>
        </is>
      </c>
      <c r="D102" s="4" t="inlineStr">
        <is>
          <t>0</t>
        </is>
      </c>
      <c r="E102" s="5" t="inlineStr">
        <is>
          <t>2.250,00</t>
        </is>
      </c>
      <c r="F102" s="4" t="inlineStr">
        <is>
          <t>100.00</t>
        </is>
      </c>
    </row>
    <row collapsed="false" customFormat="false" customHeight="false" hidden="false" ht="12.1" outlineLevel="0" r="103">
      <c r="A103" s="5" t="s">
        <f>=HYPERLINK("https://www.leilaoonline.net/lote/detalhe/92486", "130")</f>
      </c>
      <c r="B103" s="4" t="s">
        <f>=HYPERLINK("https://www.leilaoonline.net/lote/detalhe/92486", " 50 unidades fechaduras para porta de aço ( sem uso) com chave")</f>
      </c>
      <c r="C103" s="4" t="inlineStr">
        <is>
          <t>Não vendido</t>
        </is>
      </c>
      <c r="D103" s="4" t="inlineStr">
        <is>
          <t>0</t>
        </is>
      </c>
      <c r="E103" s="5" t="inlineStr">
        <is>
          <t>2.250,00</t>
        </is>
      </c>
      <c r="F103" s="4" t="inlineStr">
        <is>
          <t>100.00</t>
        </is>
      </c>
    </row>
    <row collapsed="false" customFormat="false" customHeight="false" hidden="false" ht="12.1" outlineLevel="0" r="104">
      <c r="A104" s="5" t="s">
        <f>=HYPERLINK("https://www.leilaoonline.net/lote/detalhe/92491", "131")</f>
      </c>
      <c r="B104" s="4" t="s">
        <f>=HYPERLINK("https://www.leilaoonline.net/lote/detalhe/92491", " 50 unidades fechaduras para porta de aço ( sem uso) com chave")</f>
      </c>
      <c r="C104" s="4" t="inlineStr">
        <is>
          <t>Não vendido</t>
        </is>
      </c>
      <c r="D104" s="4" t="inlineStr">
        <is>
          <t>0</t>
        </is>
      </c>
      <c r="E104" s="5" t="inlineStr">
        <is>
          <t>2.250,00</t>
        </is>
      </c>
      <c r="F104" s="4" t="inlineStr">
        <is>
          <t>100.00</t>
        </is>
      </c>
    </row>
    <row collapsed="false" customFormat="false" customHeight="false" hidden="false" ht="12.1" outlineLevel="0" r="105">
      <c r="A105" s="5" t="s">
        <f>=HYPERLINK("https://www.leilaoonline.net/lote/detalhe/92492", "132")</f>
      </c>
      <c r="B105" s="4" t="s">
        <f>=HYPERLINK("https://www.leilaoonline.net/lote/detalhe/92492", " 50 unidades fechaduras para porta de aço ( sem uso) com chave")</f>
      </c>
      <c r="C105" s="4" t="inlineStr">
        <is>
          <t>Não vendido</t>
        </is>
      </c>
      <c r="D105" s="4" t="inlineStr">
        <is>
          <t>0</t>
        </is>
      </c>
      <c r="E105" s="5" t="inlineStr">
        <is>
          <t>2.250,00</t>
        </is>
      </c>
      <c r="F105" s="4" t="inlineStr">
        <is>
          <t>100.00</t>
        </is>
      </c>
    </row>
    <row collapsed="false" customFormat="false" customHeight="false" hidden="false" ht="12.1" outlineLevel="0" r="106">
      <c r="A106" s="5" t="s">
        <f>=HYPERLINK("https://www.leilaoonline.net/lote/detalhe/92493", "133")</f>
      </c>
      <c r="B106" s="4" t="s">
        <f>=HYPERLINK("https://www.leilaoonline.net/lote/detalhe/92493", " 50 unidades fechaduras para porta de aço ( sem uso) com chave")</f>
      </c>
      <c r="C106" s="4" t="inlineStr">
        <is>
          <t>Não vendido</t>
        </is>
      </c>
      <c r="D106" s="4" t="inlineStr">
        <is>
          <t>0</t>
        </is>
      </c>
      <c r="E106" s="5" t="inlineStr">
        <is>
          <t>2.250,00</t>
        </is>
      </c>
      <c r="F106" s="4" t="inlineStr">
        <is>
          <t>100.00</t>
        </is>
      </c>
    </row>
    <row collapsed="false" customFormat="false" customHeight="false" hidden="false" ht="12.1" outlineLevel="0" r="107">
      <c r="A107" s="5" t="s">
        <f>=HYPERLINK("https://www.leilaoonline.net/lote/detalhe/92488", "134")</f>
      </c>
      <c r="B107" s="4" t="s">
        <f>=HYPERLINK("https://www.leilaoonline.net/lote/detalhe/92488", " 50 unidades fechaduras para porta de aço ( sem uso) com chave")</f>
      </c>
      <c r="C107" s="4" t="inlineStr">
        <is>
          <t>Não vendido</t>
        </is>
      </c>
      <c r="D107" s="4" t="inlineStr">
        <is>
          <t>0</t>
        </is>
      </c>
      <c r="E107" s="5" t="inlineStr">
        <is>
          <t>2.250,00</t>
        </is>
      </c>
      <c r="F107" s="4" t="inlineStr">
        <is>
          <t>100.00</t>
        </is>
      </c>
    </row>
    <row collapsed="false" customFormat="false" customHeight="false" hidden="false" ht="12.1" outlineLevel="0" r="108">
      <c r="A108" s="5" t="s">
        <f>=HYPERLINK("https://www.leilaoonline.net/lote/detalhe/92487", "135")</f>
      </c>
      <c r="B108" s="4" t="s">
        <f>=HYPERLINK("https://www.leilaoonline.net/lote/detalhe/92487", " 50 unidades fechaduras para porta de aço ( sem uso) com chave")</f>
      </c>
      <c r="C108" s="4" t="inlineStr">
        <is>
          <t>Não vendido</t>
        </is>
      </c>
      <c r="D108" s="4" t="inlineStr">
        <is>
          <t>0</t>
        </is>
      </c>
      <c r="E108" s="5" t="inlineStr">
        <is>
          <t>2.250,00</t>
        </is>
      </c>
      <c r="F108" s="4" t="inlineStr">
        <is>
          <t>100.00</t>
        </is>
      </c>
    </row>
    <row collapsed="false" customFormat="false" customHeight="false" hidden="false" ht="12.1" outlineLevel="0" r="109">
      <c r="A109" s="5" t="s">
        <f>=HYPERLINK("https://www.leilaoonline.net/lote/detalhe/92490", "136")</f>
      </c>
      <c r="B109" s="4" t="s">
        <f>=HYPERLINK("https://www.leilaoonline.net/lote/detalhe/92490", " 50 unidades fechaduras para porta de aço ( sem uso) com chave")</f>
      </c>
      <c r="C109" s="4" t="inlineStr">
        <is>
          <t>Não vendido</t>
        </is>
      </c>
      <c r="D109" s="4" t="inlineStr">
        <is>
          <t>0</t>
        </is>
      </c>
      <c r="E109" s="5" t="inlineStr">
        <is>
          <t>2.250,00</t>
        </is>
      </c>
      <c r="F109" s="4" t="inlineStr">
        <is>
          <t>100.00</t>
        </is>
      </c>
    </row>
    <row collapsed="false" customFormat="false" customHeight="false" hidden="false" ht="12.1" outlineLevel="0" r="110">
      <c r="A110" s="5" t="s">
        <f>=HYPERLINK("https://www.leilaoonline.net/lote/detalhe/92704", "175")</f>
      </c>
      <c r="B110" s="4" t="s">
        <f>=HYPERLINK("https://www.leilaoonline.net/lote/detalhe/92704", "23 pçs sendo; 07 BARRAS DE APOIO DE INOX - 04 CUBAS - 03 COLUNAS DE TANQUE - 05 ACABAMENTO VÁLVULA DE DESCARGA - 3 EXAUSTOR P/ BANHEIRO")</f>
      </c>
      <c r="C110" s="4" t="inlineStr">
        <is>
          <t>Não vendido</t>
        </is>
      </c>
      <c r="D110" s="4" t="inlineStr">
        <is>
          <t>0</t>
        </is>
      </c>
      <c r="E110" s="5" t="inlineStr">
        <is>
          <t>1.200,00</t>
        </is>
      </c>
      <c r="F110" s="4" t="inlineStr">
        <is>
          <t>100.00</t>
        </is>
      </c>
    </row>
    <row collapsed="false" customFormat="false" customHeight="false" hidden="false" ht="12.1" outlineLevel="0" r="111">
      <c r="A111" s="5" t="s">
        <f>=HYPERLINK("https://www.leilaoonline.net/lote/detalhe/92459", "267")</f>
      </c>
      <c r="B111" s="4" t="s">
        <f>=HYPERLINK("https://www.leilaoonline.net/lote/detalhe/92459", " 11 LUMINÁRIAS À PROVA DE EXPLOSÃO e 2 REATORES PARA LÂMPADA VAPOR SÓDIO 1000W")</f>
      </c>
      <c r="C111" s="4" t="inlineStr">
        <is>
          <t>Não vendido</t>
        </is>
      </c>
      <c r="D111" s="4" t="inlineStr">
        <is>
          <t>0</t>
        </is>
      </c>
      <c r="E111" s="5" t="inlineStr">
        <is>
          <t>1.100,00</t>
        </is>
      </c>
      <c r="F111" s="4" t="inlineStr">
        <is>
          <t>150.00</t>
        </is>
      </c>
    </row>
    <row collapsed="false" customFormat="false" customHeight="false" hidden="false" ht="12.1" outlineLevel="0" r="112">
      <c r="A112" s="5" t="s">
        <f>=HYPERLINK("https://www.leilaoonline.net/lote/detalhe/92330", "271")</f>
      </c>
      <c r="B112" s="4" t="s">
        <f>=HYPERLINK("https://www.leilaoonline.net/lote/detalhe/92330", "APROX. 28 UNIDADES DE FILTROS PARKER E NOGREN")</f>
      </c>
      <c r="C112" s="4" t="inlineStr">
        <is>
          <t>Não vendido</t>
        </is>
      </c>
      <c r="D112" s="4" t="inlineStr">
        <is>
          <t>0</t>
        </is>
      </c>
      <c r="E112" s="5" t="inlineStr">
        <is>
          <t>2.500,00</t>
        </is>
      </c>
      <c r="F112" s="4" t="inlineStr">
        <is>
          <t>200.00</t>
        </is>
      </c>
    </row>
    <row collapsed="false" customFormat="false" customHeight="false" hidden="false" ht="12.1" outlineLevel="0" r="113">
      <c r="A113" s="5" t="s">
        <f>=HYPERLINK("https://www.leilaoonline.net/lote/detalhe/92331", "277")</f>
      </c>
      <c r="B113" s="4" t="s">
        <f>=HYPERLINK("https://www.leilaoonline.net/lote/detalhe/92331", "TALHA ELÉTRICA  PARA 1 TONELADA - 3,0m DE ALTURA COM 3,10m DE VÃO")</f>
      </c>
      <c r="C113" s="4" t="inlineStr">
        <is>
          <t>Não vendido</t>
        </is>
      </c>
      <c r="D113" s="4" t="inlineStr">
        <is>
          <t>0</t>
        </is>
      </c>
      <c r="E113" s="5" t="inlineStr">
        <is>
          <t>4.200,00</t>
        </is>
      </c>
      <c r="F113" s="4" t="inlineStr">
        <is>
          <t>200.00</t>
        </is>
      </c>
    </row>
    <row collapsed="false" customFormat="false" customHeight="false" hidden="false" ht="12.1" outlineLevel="0" r="114">
      <c r="A114" s="5" t="s">
        <f>=HYPERLINK("https://www.leilaoonline.net/lote/detalhe/92332", "290")</f>
      </c>
      <c r="B114" s="4" t="s">
        <f>=HYPERLINK("https://www.leilaoonline.net/lote/detalhe/92332", " QUADROS ELÉTRICOS - APROX. 12 PÇS")</f>
      </c>
      <c r="C114" s="4" t="inlineStr">
        <is>
          <t>Não vendido</t>
        </is>
      </c>
      <c r="D114" s="4" t="inlineStr">
        <is>
          <t>0</t>
        </is>
      </c>
      <c r="E114" s="5" t="inlineStr">
        <is>
          <t>3.000,00</t>
        </is>
      </c>
      <c r="F114" s="4" t="inlineStr">
        <is>
          <t>200.00</t>
        </is>
      </c>
    </row>
    <row collapsed="false" customFormat="false" customHeight="false" hidden="false" ht="12.1" outlineLevel="0" r="115">
      <c r="A115" s="5" t="s">
        <f>=HYPERLINK("https://www.leilaoonline.net/lote/detalhe/92333", "291")</f>
      </c>
      <c r="B115" s="4" t="s">
        <f>=HYPERLINK("https://www.leilaoonline.net/lote/detalhe/92333", " LUMINÁRIAS DIVERSAS (COMUM E LED) -  APROX. 78PÇS")</f>
      </c>
      <c r="C115" s="4" t="inlineStr">
        <is>
          <t>Não vendido</t>
        </is>
      </c>
      <c r="D115" s="4" t="inlineStr">
        <is>
          <t>0</t>
        </is>
      </c>
      <c r="E115" s="5" t="inlineStr">
        <is>
          <t>2.900,00</t>
        </is>
      </c>
      <c r="F115" s="4" t="inlineStr">
        <is>
          <t>200.00</t>
        </is>
      </c>
    </row>
    <row collapsed="false" customFormat="false" customHeight="false" hidden="false" ht="12.1" outlineLevel="0" r="116">
      <c r="A116" s="5" t="s">
        <f>=HYPERLINK("https://www.leilaoonline.net/lote/detalhe/92456", "294")</f>
      </c>
      <c r="B116" s="4" t="s">
        <f>=HYPERLINK("https://www.leilaoonline.net/lote/detalhe/92456", " 09 LUMINÁRIAs FITA DE LED DVs TAMANHOS E 09 CALHAs DE LUMINÁRIA P/ LÂMPADA DE LED")</f>
      </c>
      <c r="C116" s="4" t="inlineStr">
        <is>
          <t>Não vendido</t>
        </is>
      </c>
      <c r="D116" s="4" t="inlineStr">
        <is>
          <t>0</t>
        </is>
      </c>
      <c r="E116" s="5" t="inlineStr">
        <is>
          <t>500,00</t>
        </is>
      </c>
      <c r="F116" s="4" t="inlineStr">
        <is>
          <t>150.00</t>
        </is>
      </c>
    </row>
    <row collapsed="false" customFormat="false" customHeight="false" hidden="false" ht="12.1" outlineLevel="0" r="117">
      <c r="A117" s="5" t="s">
        <f>=HYPERLINK("https://www.leilaoonline.net/lote/detalhe/92334", "295")</f>
      </c>
      <c r="B117" s="4" t="s">
        <f>=HYPERLINK("https://www.leilaoonline.net/lote/detalhe/92334", " Aprox. 49 MÁQUINAS DIVERSAS")</f>
      </c>
      <c r="C117" s="4" t="inlineStr">
        <is>
          <t>Não vendido</t>
        </is>
      </c>
      <c r="D117" s="4" t="inlineStr">
        <is>
          <t>0</t>
        </is>
      </c>
      <c r="E117" s="5" t="inlineStr">
        <is>
          <t>1.500,00</t>
        </is>
      </c>
      <c r="F117" s="4" t="inlineStr">
        <is>
          <t>200.00</t>
        </is>
      </c>
    </row>
    <row collapsed="false" customFormat="false" customHeight="false" hidden="false" ht="12.1" outlineLevel="0" r="118">
      <c r="A118" s="5" t="s">
        <f>=HYPERLINK("https://www.leilaoonline.net/lote/detalhe/92335", "297")</f>
      </c>
      <c r="B118" s="4" t="s">
        <f>=HYPERLINK("https://www.leilaoonline.net/lote/detalhe/92335", " 07 PAINÉIS ELÉTRICOS")</f>
      </c>
      <c r="C118" s="4" t="inlineStr">
        <is>
          <t>Não vendido</t>
        </is>
      </c>
      <c r="D118" s="4" t="inlineStr">
        <is>
          <t>0</t>
        </is>
      </c>
      <c r="E118" s="5" t="inlineStr">
        <is>
          <t>2.000,00</t>
        </is>
      </c>
      <c r="F118" s="4" t="inlineStr">
        <is>
          <t>200.00</t>
        </is>
      </c>
    </row>
    <row collapsed="false" customFormat="false" customHeight="false" hidden="false" ht="12.1" outlineLevel="0" r="119">
      <c r="A119" s="5" t="s">
        <f>=HYPERLINK("https://www.leilaoonline.net/lote/detalhe/92336", "298")</f>
      </c>
      <c r="B119" s="4" t="s">
        <f>=HYPERLINK("https://www.leilaoonline.net/lote/detalhe/92336", " 02 FOGÕES INDUSTRIAIS")</f>
      </c>
      <c r="C119" s="4" t="inlineStr">
        <is>
          <t>Não vendido</t>
        </is>
      </c>
      <c r="D119" s="4" t="inlineStr">
        <is>
          <t>0</t>
        </is>
      </c>
      <c r="E119" s="5" t="inlineStr">
        <is>
          <t>1.000,00</t>
        </is>
      </c>
      <c r="F119" s="4" t="inlineStr">
        <is>
          <t>200.00</t>
        </is>
      </c>
    </row>
    <row collapsed="false" customFormat="false" customHeight="false" hidden="false" ht="12.1" outlineLevel="0" r="120">
      <c r="A120" s="5" t="s">
        <f>=HYPERLINK("https://www.leilaoonline.net/lote/detalhe/92337", "304")</f>
      </c>
      <c r="B120" s="4" t="s">
        <f>=HYPERLINK("https://www.leilaoonline.net/lote/detalhe/92337", " EMPILHADEIRA SEMI-ELÉTRICA 1.000KG COM CARREGADOR. MARCA BELTOOS. Confira o catálogo.")</f>
      </c>
      <c r="C120" s="4" t="inlineStr">
        <is>
          <t>Vendido</t>
        </is>
      </c>
      <c r="D120" s="4" t="inlineStr">
        <is>
          <t>1</t>
        </is>
      </c>
      <c r="E120" s="5" t="inlineStr">
        <is>
          <t>7.500,00</t>
        </is>
      </c>
      <c r="F120" s="4" t="inlineStr">
        <is>
          <t>250.00</t>
        </is>
      </c>
    </row>
    <row collapsed="false" customFormat="false" customHeight="false" hidden="false" ht="12.1" outlineLevel="0" r="121">
      <c r="A121" s="5" t="s">
        <f>=HYPERLINK("https://www.leilaoonline.net/lote/detalhe/92338", "312")</f>
      </c>
      <c r="B121" s="4" t="s">
        <f>=HYPERLINK("https://www.leilaoonline.net/lote/detalhe/92338", "4 MOTORES P/ EMPILHADEIRA ELÉTRICA.")</f>
      </c>
      <c r="C121" s="4" t="inlineStr">
        <is>
          <t>Não vendido</t>
        </is>
      </c>
      <c r="D121" s="4" t="inlineStr">
        <is>
          <t>0</t>
        </is>
      </c>
      <c r="E121" s="5" t="inlineStr">
        <is>
          <t>4.200,00</t>
        </is>
      </c>
      <c r="F121" s="4" t="inlineStr">
        <is>
          <t>250.00</t>
        </is>
      </c>
    </row>
    <row collapsed="false" customFormat="false" customHeight="false" hidden="false" ht="12.1" outlineLevel="0" r="122">
      <c r="A122" s="5" t="s">
        <f>=HYPERLINK("https://www.leilaoonline.net/lote/detalhe/92340", "313")</f>
      </c>
      <c r="B122" s="4" t="s">
        <f>=HYPERLINK("https://www.leilaoonline.net/lote/detalhe/92340", " 02 EXAUSTORES MOD. ETIN 500 AR4 VAZÃO (M3 H)  6290 RPM 1750 ABS 2,3KW ")</f>
      </c>
      <c r="C122" s="4" t="inlineStr">
        <is>
          <t>Vendido</t>
        </is>
      </c>
      <c r="D122" s="4" t="inlineStr">
        <is>
          <t>1</t>
        </is>
      </c>
      <c r="E122" s="5" t="inlineStr">
        <is>
          <t>1.900,00</t>
        </is>
      </c>
      <c r="F122" s="4" t="inlineStr">
        <is>
          <t>250.00</t>
        </is>
      </c>
    </row>
    <row collapsed="false" customFormat="false" customHeight="false" hidden="false" ht="12.1" outlineLevel="0" r="123">
      <c r="A123" s="5" t="s">
        <f>=HYPERLINK("https://www.leilaoonline.net/lote/detalhe/92339", "314")</f>
      </c>
      <c r="B123" s="4" t="s">
        <f>=HYPERLINK("https://www.leilaoonline.net/lote/detalhe/92339", " 02 EXAUSTORES")</f>
      </c>
      <c r="C123" s="4" t="inlineStr">
        <is>
          <t>Não vendido</t>
        </is>
      </c>
      <c r="D123" s="4" t="inlineStr">
        <is>
          <t>0</t>
        </is>
      </c>
      <c r="E123" s="5" t="inlineStr">
        <is>
          <t>1.900,00</t>
        </is>
      </c>
      <c r="F123" s="4" t="inlineStr">
        <is>
          <t>250.00</t>
        </is>
      </c>
    </row>
    <row collapsed="false" customFormat="false" customHeight="false" hidden="false" ht="12.1" outlineLevel="0" r="124">
      <c r="A124" s="5" t="s">
        <f>=HYPERLINK("https://www.leilaoonline.net/lote/detalhe/92448", "322")</f>
      </c>
      <c r="B124" s="4" t="s">
        <f>=HYPERLINK("https://www.leilaoonline.net/lote/detalhe/92448", " 01 CJ PORTA PALLETE DUPLO COM PISOS. MEDIDAS:  3,05  X 2,46 X 1,40 ")</f>
      </c>
      <c r="C124" s="4" t="inlineStr">
        <is>
          <t>Não vendido</t>
        </is>
      </c>
      <c r="D124" s="4" t="inlineStr">
        <is>
          <t>0</t>
        </is>
      </c>
      <c r="E124" s="5" t="inlineStr">
        <is>
          <t>2.000,00</t>
        </is>
      </c>
      <c r="F124" s="4" t="inlineStr">
        <is>
          <t>200.00</t>
        </is>
      </c>
    </row>
    <row collapsed="false" customFormat="false" customHeight="false" hidden="false" ht="12.1" outlineLevel="0" r="125">
      <c r="A125" s="5" t="s">
        <f>=HYPERLINK("https://www.leilaoonline.net/lote/detalhe/92449", "323")</f>
      </c>
      <c r="B125" s="4" t="s">
        <f>=HYPERLINK("https://www.leilaoonline.net/lote/detalhe/92449", " 01 CJ PORTA PALLETE SIMPLES COM PISOS. MEDIDAS:  3,05  X 2,46 X 1,0 ")</f>
      </c>
      <c r="C125" s="4" t="inlineStr">
        <is>
          <t>Não vendido</t>
        </is>
      </c>
      <c r="D125" s="4" t="inlineStr">
        <is>
          <t>0</t>
        </is>
      </c>
      <c r="E125" s="5" t="inlineStr">
        <is>
          <t>1.500,00</t>
        </is>
      </c>
      <c r="F125" s="4" t="inlineStr">
        <is>
          <t>200.00</t>
        </is>
      </c>
    </row>
    <row collapsed="false" customFormat="false" customHeight="false" hidden="false" ht="12.1" outlineLevel="0" r="126">
      <c r="A126" s="5" t="s">
        <f>=HYPERLINK("https://www.leilaoonline.net/lote/detalhe/92450", "325")</f>
      </c>
      <c r="B126" s="4" t="s">
        <f>=HYPERLINK("https://www.leilaoonline.net/lote/detalhe/92450", " APROX. 198 FITAS ANTICORROSIVAS 100MM X 30M. SENDO 163 PÇS PRETAS E FITAS DEMARCAÇÃO DE SOLO 100MMX30M E 35 PÇS VERMELHAS. VALIDADE MAIO 2021")</f>
      </c>
      <c r="C126" s="4" t="inlineStr">
        <is>
          <t>Não vendido</t>
        </is>
      </c>
      <c r="D126" s="4" t="inlineStr">
        <is>
          <t>0</t>
        </is>
      </c>
      <c r="E126" s="5" t="inlineStr">
        <is>
          <t>3.000,00</t>
        </is>
      </c>
      <c r="F126" s="4" t="inlineStr">
        <is>
          <t>200.00</t>
        </is>
      </c>
    </row>
    <row collapsed="false" customFormat="false" customHeight="false" hidden="false" ht="12.1" outlineLevel="0" r="127">
      <c r="A127" s="5" t="s">
        <f>=HYPERLINK("https://www.leilaoonline.net/lote/detalhe/92455", "332")</f>
      </c>
      <c r="B127" s="4" t="s">
        <f>=HYPERLINK("https://www.leilaoonline.net/lote/detalhe/92455", " 04 CONDENSADORES DE AR CONDICIONADO")</f>
      </c>
      <c r="C127" s="4" t="inlineStr">
        <is>
          <t>Não vendido</t>
        </is>
      </c>
      <c r="D127" s="4" t="inlineStr">
        <is>
          <t>0</t>
        </is>
      </c>
      <c r="E127" s="5" t="inlineStr">
        <is>
          <t>1.100,00</t>
        </is>
      </c>
      <c r="F127" s="4" t="inlineStr">
        <is>
          <t>150.00</t>
        </is>
      </c>
    </row>
    <row collapsed="false" customFormat="false" customHeight="false" hidden="false" ht="12.1" outlineLevel="0" r="128">
      <c r="A128" s="5" t="s">
        <f>=HYPERLINK("https://www.leilaoonline.net/lote/detalhe/92458", "333")</f>
      </c>
      <c r="B128" s="4" t="s">
        <f>=HYPERLINK("https://www.leilaoonline.net/lote/detalhe/92458", " 05 Placas de Silicone 200G. Medidas 1000x1000x12mm")</f>
      </c>
      <c r="C128" s="4" t="inlineStr">
        <is>
          <t>Não vendido</t>
        </is>
      </c>
      <c r="D128" s="4" t="inlineStr">
        <is>
          <t>0</t>
        </is>
      </c>
      <c r="E128" s="5" t="inlineStr">
        <is>
          <t>1.100,00</t>
        </is>
      </c>
      <c r="F128" s="4" t="inlineStr">
        <is>
          <t>150.00</t>
        </is>
      </c>
    </row>
    <row collapsed="false" customFormat="false" customHeight="false" hidden="false" ht="12.1" outlineLevel="0" r="129">
      <c r="A129" s="5" t="s">
        <f>=HYPERLINK("https://www.leilaoonline.net/lote/detalhe/92457", "334")</f>
      </c>
      <c r="B129" s="4" t="s">
        <f>=HYPERLINK("https://www.leilaoonline.net/lote/detalhe/92457", " 800 Metros de Cabo Helucom A-DQ(ZN)B2Y 24EQ/125 ROHS 08460109318 (24 fibras –monomodo )HELUKABEL(Alemanha)")</f>
      </c>
      <c r="C129" s="4" t="inlineStr">
        <is>
          <t>Não vendido</t>
        </is>
      </c>
      <c r="D129" s="4" t="inlineStr">
        <is>
          <t>0</t>
        </is>
      </c>
      <c r="E129" s="5" t="inlineStr">
        <is>
          <t>7.250,00</t>
        </is>
      </c>
      <c r="F129" s="4" t="inlineStr">
        <is>
          <t>250.00</t>
        </is>
      </c>
    </row>
    <row collapsed="false" customFormat="false" customHeight="false" hidden="false" ht="12.1" outlineLevel="0" r="130">
      <c r="A130" s="5" t="s">
        <f>=HYPERLINK("https://www.leilaoonline.net/lote/detalhe/92452", "337")</f>
      </c>
      <c r="B130" s="4" t="s">
        <f>=HYPERLINK("https://www.leilaoonline.net/lote/detalhe/92452", "09 PROTETORES PARA SERRA CIRCULAR")</f>
      </c>
      <c r="C130" s="4" t="inlineStr">
        <is>
          <t>Não vendido</t>
        </is>
      </c>
      <c r="D130" s="4" t="inlineStr">
        <is>
          <t>0</t>
        </is>
      </c>
      <c r="E130" s="5" t="inlineStr">
        <is>
          <t>1.500,00</t>
        </is>
      </c>
      <c r="F130" s="4" t="inlineStr">
        <is>
          <t>250.00</t>
        </is>
      </c>
    </row>
    <row collapsed="false" customFormat="false" customHeight="false" hidden="false" ht="12.1" outlineLevel="0" r="131">
      <c r="A131" s="5" t="s">
        <f>=HYPERLINK("https://www.leilaoonline.net/lote/detalhe/92453", "338")</f>
      </c>
      <c r="B131" s="4" t="s">
        <f>=HYPERLINK("https://www.leilaoonline.net/lote/detalhe/92453", "02 FILTROS DE INOX")</f>
      </c>
      <c r="C131" s="4" t="inlineStr">
        <is>
          <t>Não vendido</t>
        </is>
      </c>
      <c r="D131" s="4" t="inlineStr">
        <is>
          <t>0</t>
        </is>
      </c>
      <c r="E131" s="5" t="inlineStr">
        <is>
          <t>1.900,00</t>
        </is>
      </c>
      <c r="F131" s="4" t="inlineStr">
        <is>
          <t>150.00</t>
        </is>
      </c>
    </row>
    <row collapsed="false" customFormat="false" customHeight="false" hidden="false" ht="12.1" outlineLevel="0" r="132">
      <c r="A132" s="5" t="s">
        <f>=HYPERLINK("https://www.leilaoonline.net/lote/detalhe/92454", "339")</f>
      </c>
      <c r="B132" s="4" t="s">
        <f>=HYPERLINK("https://www.leilaoonline.net/lote/detalhe/92454", "APROX. 38 ROSCAS TRANSPORTADORAS")</f>
      </c>
      <c r="C132" s="4" t="inlineStr">
        <is>
          <t>Não vendido</t>
        </is>
      </c>
      <c r="D132" s="4" t="inlineStr">
        <is>
          <t>0</t>
        </is>
      </c>
      <c r="E132" s="5" t="inlineStr">
        <is>
          <t>5.500,00</t>
        </is>
      </c>
      <c r="F132" s="4" t="inlineStr">
        <is>
          <t>250.00</t>
        </is>
      </c>
    </row>
    <row collapsed="false" customFormat="false" customHeight="false" hidden="false" ht="12.1" outlineLevel="0" r="133">
      <c r="A133" s="5" t="s">
        <f>=HYPERLINK("https://www.leilaoonline.net/lote/detalhe/92460", "340")</f>
      </c>
      <c r="B133" s="4" t="s">
        <f>=HYPERLINK("https://www.leilaoonline.net/lote/detalhe/92460", " TRAFOS 03 PÇS")</f>
      </c>
      <c r="C133" s="4" t="inlineStr">
        <is>
          <t>Não vendido</t>
        </is>
      </c>
      <c r="D133" s="4" t="inlineStr">
        <is>
          <t>0</t>
        </is>
      </c>
      <c r="E133" s="5" t="inlineStr">
        <is>
          <t>3.000,00</t>
        </is>
      </c>
      <c r="F133" s="4" t="inlineStr">
        <is>
          <t>250.00</t>
        </is>
      </c>
    </row>
    <row collapsed="false" customFormat="false" customHeight="false" hidden="false" ht="12.1" outlineLevel="0" r="134">
      <c r="A134" s="5" t="s">
        <f>=HYPERLINK("https://www.leilaoonline.net/lote/detalhe/92469", "341")</f>
      </c>
      <c r="B134" s="4" t="s">
        <f>=HYPERLINK("https://www.leilaoonline.net/lote/detalhe/92469", " TRAFOS 03 PÇS")</f>
      </c>
      <c r="C134" s="4" t="inlineStr">
        <is>
          <t>Não vendido</t>
        </is>
      </c>
      <c r="D134" s="4" t="inlineStr">
        <is>
          <t>0</t>
        </is>
      </c>
      <c r="E134" s="5" t="inlineStr">
        <is>
          <t>3.000,00</t>
        </is>
      </c>
      <c r="F134" s="4" t="inlineStr">
        <is>
          <t>250.00</t>
        </is>
      </c>
    </row>
    <row collapsed="false" customFormat="false" customHeight="false" hidden="false" ht="12.1" outlineLevel="0" r="135">
      <c r="A135" s="5" t="s">
        <f>=HYPERLINK("https://www.leilaoonline.net/lote/detalhe/92472", "342")</f>
      </c>
      <c r="B135" s="4" t="s">
        <f>=HYPERLINK("https://www.leilaoonline.net/lote/detalhe/92472", " TRAFOS 02 PÇS")</f>
      </c>
      <c r="C135" s="4" t="inlineStr">
        <is>
          <t>Não vendido</t>
        </is>
      </c>
      <c r="D135" s="4" t="inlineStr">
        <is>
          <t>0</t>
        </is>
      </c>
      <c r="E135" s="5" t="inlineStr">
        <is>
          <t>2.000,00</t>
        </is>
      </c>
      <c r="F135" s="4" t="inlineStr">
        <is>
          <t>250.00</t>
        </is>
      </c>
    </row>
    <row collapsed="false" customFormat="false" customHeight="false" hidden="false" ht="12.1" outlineLevel="0" r="136">
      <c r="A136" s="5" t="s">
        <f>=HYPERLINK("https://www.leilaoonline.net/lote/detalhe/92470", "343")</f>
      </c>
      <c r="B136" s="4" t="s">
        <f>=HYPERLINK("https://www.leilaoonline.net/lote/detalhe/92470", " CAPACITOR 9 PÇS")</f>
      </c>
      <c r="C136" s="4" t="inlineStr">
        <is>
          <t>Não vendido</t>
        </is>
      </c>
      <c r="D136" s="4" t="inlineStr">
        <is>
          <t>0</t>
        </is>
      </c>
      <c r="E136" s="5" t="inlineStr">
        <is>
          <t>1.000,00</t>
        </is>
      </c>
      <c r="F136" s="4" t="inlineStr">
        <is>
          <t>250.00</t>
        </is>
      </c>
    </row>
    <row collapsed="false" customFormat="false" customHeight="false" hidden="false" ht="12.1" outlineLevel="0" r="137">
      <c r="A137" s="5" t="s">
        <f>=HYPERLINK("https://www.leilaoonline.net/lote/detalhe/92466", "344")</f>
      </c>
      <c r="B137" s="4" t="s">
        <f>=HYPERLINK("https://www.leilaoonline.net/lote/detalhe/92466", " CHAVE ELÉTRICA 3 PÇS")</f>
      </c>
      <c r="C137" s="4" t="inlineStr">
        <is>
          <t>Não vendido</t>
        </is>
      </c>
      <c r="D137" s="4" t="inlineStr">
        <is>
          <t>0</t>
        </is>
      </c>
      <c r="E137" s="5" t="inlineStr">
        <is>
          <t>500,00</t>
        </is>
      </c>
      <c r="F137" s="4" t="inlineStr">
        <is>
          <t>250.00</t>
        </is>
      </c>
    </row>
    <row collapsed="false" customFormat="false" customHeight="false" hidden="false" ht="12.1" outlineLevel="0" r="138">
      <c r="A138" s="5" t="s">
        <f>=HYPERLINK("https://www.leilaoonline.net/lote/detalhe/92471", "346")</f>
      </c>
      <c r="B138" s="4" t="s">
        <f>=HYPERLINK("https://www.leilaoonline.net/lote/detalhe/92471", " 450PÇS DE ESTRUTURA PARA PISO DE MEZANINO COM MEDIDAS ENTRE 1,50 E 1,76 MAIORIA DE 1,64")</f>
      </c>
      <c r="C138" s="4" t="inlineStr">
        <is>
          <t>Não vendido</t>
        </is>
      </c>
      <c r="D138" s="4" t="inlineStr">
        <is>
          <t>0</t>
        </is>
      </c>
      <c r="E138" s="5" t="inlineStr">
        <is>
          <t>15.000,00</t>
        </is>
      </c>
      <c r="F138" s="4" t="inlineStr">
        <is>
          <t>250.00</t>
        </is>
      </c>
    </row>
    <row collapsed="false" customFormat="false" customHeight="false" hidden="false" ht="12.1" outlineLevel="0" r="139">
      <c r="A139" s="5" t="s">
        <f>=HYPERLINK("https://www.leilaoonline.net/lote/detalhe/92468", "349")</f>
      </c>
      <c r="B139" s="4" t="s">
        <f>=HYPERLINK("https://www.leilaoonline.net/lote/detalhe/92468", " 31 CONTATORAS DIVERSAS")</f>
      </c>
      <c r="C139" s="4" t="inlineStr">
        <is>
          <t>Não vendido</t>
        </is>
      </c>
      <c r="D139" s="4" t="inlineStr">
        <is>
          <t>0</t>
        </is>
      </c>
      <c r="E139" s="5" t="inlineStr">
        <is>
          <t>10.000,00</t>
        </is>
      </c>
      <c r="F139" s="4" t="inlineStr">
        <is>
          <t>250.00</t>
        </is>
      </c>
    </row>
    <row collapsed="false" customFormat="false" customHeight="false" hidden="false" ht="12.1" outlineLevel="0" r="140">
      <c r="A140" s="5" t="s">
        <f>=HYPERLINK("https://www.leilaoonline.net/lote/detalhe/92461", "350")</f>
      </c>
      <c r="B140" s="4" t="s">
        <f>=HYPERLINK("https://www.leilaoonline.net/lote/detalhe/92461", " 12 DISJUNTORES CX MOLDADAS (3X630A   1X250A   1X500A   2X400A   1X800A   1X1600A   2X500A   1X700A)")</f>
      </c>
      <c r="C140" s="4" t="inlineStr">
        <is>
          <t>Não vendido</t>
        </is>
      </c>
      <c r="D140" s="4" t="inlineStr">
        <is>
          <t>0</t>
        </is>
      </c>
      <c r="E140" s="5" t="inlineStr">
        <is>
          <t>4.000,00</t>
        </is>
      </c>
      <c r="F140" s="4" t="inlineStr">
        <is>
          <t>250.00</t>
        </is>
      </c>
    </row>
    <row collapsed="false" customFormat="false" customHeight="false" hidden="false" ht="12.1" outlineLevel="0" r="141">
      <c r="A141" s="5" t="s">
        <f>=HYPERLINK("https://www.leilaoonline.net/lote/detalhe/92465", "351")</f>
      </c>
      <c r="B141" s="4" t="s">
        <f>=HYPERLINK("https://www.leilaoonline.net/lote/detalhe/92465", " 612 BOTÕES P/ PAINÉIS ELÉTRICOS DIVERSOS MODELOS")</f>
      </c>
      <c r="C141" s="4" t="inlineStr">
        <is>
          <t>Não vendido</t>
        </is>
      </c>
      <c r="D141" s="4" t="inlineStr">
        <is>
          <t>0</t>
        </is>
      </c>
      <c r="E141" s="5" t="inlineStr">
        <is>
          <t>1.700,00</t>
        </is>
      </c>
      <c r="F141" s="4" t="inlineStr">
        <is>
          <t>250.00</t>
        </is>
      </c>
    </row>
    <row collapsed="false" customFormat="false" customHeight="false" hidden="false" ht="12.1" outlineLevel="0" r="142">
      <c r="A142" s="5" t="s">
        <f>=HYPERLINK("https://www.leilaoonline.net/lote/detalhe/92463", "352")</f>
      </c>
      <c r="B142" s="4" t="s">
        <f>=HYPERLINK("https://www.leilaoonline.net/lote/detalhe/92463", " 1 CONTATORA 3RW4435-6BC44  36 CONTATOS 3TR1023")</f>
      </c>
      <c r="C142" s="4" t="inlineStr">
        <is>
          <t>Não vendido</t>
        </is>
      </c>
      <c r="D142" s="4" t="inlineStr">
        <is>
          <t>0</t>
        </is>
      </c>
      <c r="E142" s="5" t="inlineStr">
        <is>
          <t>6.000,00</t>
        </is>
      </c>
      <c r="F142" s="4" t="inlineStr">
        <is>
          <t>250.00</t>
        </is>
      </c>
    </row>
    <row collapsed="false" customFormat="false" customHeight="false" hidden="false" ht="12.1" outlineLevel="0" r="143">
      <c r="A143" s="5" t="s">
        <f>=HYPERLINK("https://www.leilaoonline.net/lote/detalhe/92462", "353")</f>
      </c>
      <c r="B143" s="4" t="s">
        <f>=HYPERLINK("https://www.leilaoonline.net/lote/detalhe/92462", " 19 CHAVES SECCIONADORAS (9X50A   10X125A)   23 CHAVE LIGA DESLIGA   10 CX DE PASSAGEM (300X220X120)")</f>
      </c>
      <c r="C143" s="4" t="inlineStr">
        <is>
          <t>Não vendido</t>
        </is>
      </c>
      <c r="D143" s="4" t="inlineStr">
        <is>
          <t>0</t>
        </is>
      </c>
      <c r="E143" s="5" t="inlineStr">
        <is>
          <t>2.000,00</t>
        </is>
      </c>
      <c r="F143" s="4" t="inlineStr">
        <is>
          <t>250.00</t>
        </is>
      </c>
    </row>
    <row collapsed="false" customFormat="false" customHeight="false" hidden="false" ht="12.1" outlineLevel="0" r="144">
      <c r="A144" s="5" t="s">
        <f>=HYPERLINK("https://www.leilaoonline.net/lote/detalhe/92467", "354")</f>
      </c>
      <c r="B144" s="4" t="s">
        <f>=HYPERLINK("https://www.leilaoonline.net/lote/detalhe/92467", " 400KG APROXIMADAMENTE DE PEÇAS ELÉTRICAS DIVERSAS")</f>
      </c>
      <c r="C144" s="4" t="inlineStr">
        <is>
          <t>Vendido</t>
        </is>
      </c>
      <c r="D144" s="4" t="inlineStr">
        <is>
          <t>1</t>
        </is>
      </c>
      <c r="E144" s="5" t="inlineStr">
        <is>
          <t>2.500,00</t>
        </is>
      </c>
      <c r="F144" s="4" t="inlineStr">
        <is>
          <t>250.00</t>
        </is>
      </c>
    </row>
    <row collapsed="false" customFormat="false" customHeight="false" hidden="false" ht="12.1" outlineLevel="0" r="145">
      <c r="A145" s="5" t="s">
        <f>=HYPERLINK("https://www.leilaoonline.net/lote/detalhe/92464", "362")</f>
      </c>
      <c r="B145" s="4" t="s">
        <f>=HYPERLINK("https://www.leilaoonline.net/lote/detalhe/92464", " MONTACARGA ÁGUIA C/9MTS DE ALTURA COM DUAS ABERTURAS")</f>
      </c>
      <c r="C145" s="4" t="inlineStr">
        <is>
          <t>Não vendido</t>
        </is>
      </c>
      <c r="D145" s="4" t="inlineStr">
        <is>
          <t>0</t>
        </is>
      </c>
      <c r="E145" s="5" t="inlineStr">
        <is>
          <t>10.000,00</t>
        </is>
      </c>
      <c r="F145" s="4" t="inlineStr">
        <is>
          <t>250.00</t>
        </is>
      </c>
    </row>
    <row collapsed="false" customFormat="false" customHeight="false" hidden="false" ht="12.1" outlineLevel="0" r="146">
      <c r="A146" s="5" t="s">
        <f>=HYPERLINK("https://www.leilaoonline.net/lote/detalhe/92702", "373")</f>
      </c>
      <c r="B146" s="4" t="s">
        <f>=HYPERLINK("https://www.leilaoonline.net/lote/detalhe/92702", "BANDEIJAS E SUPORTES 250KG APROX.")</f>
      </c>
      <c r="C146" s="4" t="inlineStr">
        <is>
          <t>Não vendido</t>
        </is>
      </c>
      <c r="D146" s="4" t="inlineStr">
        <is>
          <t>0</t>
        </is>
      </c>
      <c r="E146" s="5" t="inlineStr">
        <is>
          <t>1.500,00</t>
        </is>
      </c>
      <c r="F146" s="4" t="inlineStr">
        <is>
          <t>150.00</t>
        </is>
      </c>
    </row>
    <row collapsed="false" customFormat="false" customHeight="false" hidden="false" ht="12.1" outlineLevel="0" r="147">
      <c r="A147" s="5" t="s">
        <f>=HYPERLINK("https://www.leilaoonline.net/lote/detalhe/92703", "374")</f>
      </c>
      <c r="B147" s="4" t="s">
        <f>=HYPERLINK("https://www.leilaoonline.net/lote/detalhe/92703", "BOMBA COM MOTOR DE 25CV  ")</f>
      </c>
      <c r="C147" s="4" t="inlineStr">
        <is>
          <t>Não vendido</t>
        </is>
      </c>
      <c r="D147" s="4" t="inlineStr">
        <is>
          <t>0</t>
        </is>
      </c>
      <c r="E147" s="5" t="inlineStr">
        <is>
          <t>4.000,00</t>
        </is>
      </c>
      <c r="F147" s="4" t="inlineStr">
        <is>
          <t>200.00</t>
        </is>
      </c>
    </row>
    <row collapsed="false" customFormat="false" customHeight="false" hidden="false" ht="12.1" outlineLevel="0" r="148">
      <c r="A148" s="5" t="s">
        <f>=HYPERLINK("https://www.leilaoonline.net/lote/detalhe/92726", "376")</f>
      </c>
      <c r="B148" s="4" t="s">
        <f>=HYPERLINK("https://www.leilaoonline.net/lote/detalhe/92726", "01 COMPRESSOR ATLAS COPCO GX3 FF 2006")</f>
      </c>
      <c r="C148" s="4" t="inlineStr">
        <is>
          <t>Não vendido</t>
        </is>
      </c>
      <c r="D148" s="4" t="inlineStr">
        <is>
          <t>0</t>
        </is>
      </c>
      <c r="E148" s="5" t="inlineStr">
        <is>
          <t>12.000,00</t>
        </is>
      </c>
      <c r="F148" s="4" t="inlineStr">
        <is>
          <t>250.00</t>
        </is>
      </c>
    </row>
    <row collapsed="false" customFormat="false" customHeight="false" hidden="false" ht="12.1" outlineLevel="0" r="149">
      <c r="A149" s="5" t="s">
        <f>=HYPERLINK("https://www.leilaoonline.net/lote/detalhe/92727", "377")</f>
      </c>
      <c r="B149" s="4" t="s">
        <f>=HYPERLINK("https://www.leilaoonline.net/lote/detalhe/92727", "4 TRANSFORMADORES DE COBRE ")</f>
      </c>
      <c r="C149" s="4" t="inlineStr">
        <is>
          <t>Não vendido</t>
        </is>
      </c>
      <c r="D149" s="4" t="inlineStr">
        <is>
          <t>0</t>
        </is>
      </c>
      <c r="E149" s="5" t="inlineStr">
        <is>
          <t>1.800,00</t>
        </is>
      </c>
      <c r="F149" s="4" t="inlineStr">
        <is>
          <t>100.00</t>
        </is>
      </c>
    </row>
    <row collapsed="false" customFormat="false" customHeight="false" hidden="false" ht="12.1" outlineLevel="0" r="150">
      <c r="A150" s="5" t="s">
        <f>=HYPERLINK("https://www.leilaoonline.net/lote/detalhe/92343", "1002")</f>
      </c>
      <c r="B150" s="4" t="s">
        <f>=HYPERLINK("https://www.leilaoonline.net/lote/detalhe/92343", " ALIMENTADOR DE INJETORA CONAIR MDC30-SDC")</f>
      </c>
      <c r="C150" s="4" t="inlineStr">
        <is>
          <t>Não vendido</t>
        </is>
      </c>
      <c r="D150" s="4" t="inlineStr">
        <is>
          <t>1</t>
        </is>
      </c>
      <c r="E150" s="5" t="inlineStr">
        <is>
          <t>3.000,00</t>
        </is>
      </c>
      <c r="F150" s="4" t="inlineStr">
        <is>
          <t>100.00</t>
        </is>
      </c>
    </row>
    <row collapsed="false" customFormat="false" customHeight="false" hidden="false" ht="12.1" outlineLevel="0" r="151">
      <c r="A151" s="5" t="s">
        <f>=HYPERLINK("https://www.leilaoonline.net/lote/detalhe/92342", "1012")</f>
      </c>
      <c r="B151" s="4" t="s">
        <f>=HYPERLINK("https://www.leilaoonline.net/lote/detalhe/92342", " TURASK MOD. BRASILIA.")</f>
      </c>
      <c r="C151" s="4" t="inlineStr">
        <is>
          <t>Não vendido</t>
        </is>
      </c>
      <c r="D151" s="4" t="inlineStr">
        <is>
          <t>0</t>
        </is>
      </c>
      <c r="E151" s="5" t="inlineStr">
        <is>
          <t>2.500,00</t>
        </is>
      </c>
      <c r="F151" s="4" t="inlineStr">
        <is>
          <t>100.00</t>
        </is>
      </c>
    </row>
    <row collapsed="false" customFormat="false" customHeight="false" hidden="false" ht="12.1" outlineLevel="0" r="152">
      <c r="A152" s="5" t="s">
        <f>=HYPERLINK("https://www.leilaoonline.net/lote/detalhe/92341", "1014")</f>
      </c>
      <c r="B152" s="4" t="s">
        <f>=HYPERLINK("https://www.leilaoonline.net/lote/detalhe/92341", " COMPRESSOR DE AR BARIONKAR FB 30/350, ANO: 1999, C/ MOTOR WEG 7,5 CV")</f>
      </c>
      <c r="C152" s="4" t="inlineStr">
        <is>
          <t>Não vendido</t>
        </is>
      </c>
      <c r="D152" s="4" t="inlineStr">
        <is>
          <t>0</t>
        </is>
      </c>
      <c r="E152" s="5" t="inlineStr">
        <is>
          <t>2.000,00</t>
        </is>
      </c>
      <c r="F152" s="4" t="inlineStr">
        <is>
          <t>200.00</t>
        </is>
      </c>
    </row>
    <row collapsed="false" customFormat="false" customHeight="false" hidden="false" ht="12.1" outlineLevel="0" r="153">
      <c r="A153" s="5" t="s">
        <f>=HYPERLINK("https://www.leilaoonline.net/lote/detalhe/92345", "1029")</f>
      </c>
      <c r="B153" s="4" t="s">
        <f>=HYPERLINK("https://www.leilaoonline.net/lote/detalhe/92345", " ROSQUEADEIRA AUTOMÁTICA")</f>
      </c>
      <c r="C153" s="4" t="inlineStr">
        <is>
          <t>Não vendido</t>
        </is>
      </c>
      <c r="D153" s="4" t="inlineStr">
        <is>
          <t>0</t>
        </is>
      </c>
      <c r="E153" s="5" t="inlineStr">
        <is>
          <t>2.500,00</t>
        </is>
      </c>
      <c r="F153" s="4" t="inlineStr">
        <is>
          <t>200.00</t>
        </is>
      </c>
    </row>
    <row collapsed="false" customFormat="false" customHeight="false" hidden="false" ht="12.1" outlineLevel="0" r="154">
      <c r="A154" s="5" t="s">
        <f>=HYPERLINK("https://www.leilaoonline.net/lote/detalhe/92344", "1030")</f>
      </c>
      <c r="B154" s="4" t="s">
        <f>=HYPERLINK("https://www.leilaoonline.net/lote/detalhe/92344", " ROSQUEADEIRA AUTOMÁTICA")</f>
      </c>
      <c r="C154" s="4" t="inlineStr">
        <is>
          <t>Não vendido</t>
        </is>
      </c>
      <c r="D154" s="4" t="inlineStr">
        <is>
          <t>0</t>
        </is>
      </c>
      <c r="E154" s="5" t="inlineStr">
        <is>
          <t>2.500,00</t>
        </is>
      </c>
      <c r="F154" s="4" t="inlineStr">
        <is>
          <t>200.00</t>
        </is>
      </c>
    </row>
    <row collapsed="false" customFormat="false" customHeight="false" hidden="false" ht="12.1" outlineLevel="0" r="155">
      <c r="A155" s="5" t="s">
        <f>=HYPERLINK("https://www.leilaoonline.net/lote/detalhe/92346", "1031")</f>
      </c>
      <c r="B155" s="4" t="s">
        <f>=HYPERLINK("https://www.leilaoonline.net/lote/detalhe/92346", " ROSQUEADEIRA AUTOMÁTICA")</f>
      </c>
      <c r="C155" s="4" t="inlineStr">
        <is>
          <t>Não vendido</t>
        </is>
      </c>
      <c r="D155" s="4" t="inlineStr">
        <is>
          <t>0</t>
        </is>
      </c>
      <c r="E155" s="5" t="inlineStr">
        <is>
          <t>2.500,00</t>
        </is>
      </c>
      <c r="F155" s="4" t="inlineStr">
        <is>
          <t>200.00</t>
        </is>
      </c>
    </row>
    <row collapsed="false" customFormat="false" customHeight="false" hidden="false" ht="12.1" outlineLevel="0" r="156">
      <c r="A156" s="5" t="s">
        <f>=HYPERLINK("https://www.leilaoonline.net/lote/detalhe/92348", "1033")</f>
      </c>
      <c r="B156" s="4" t="s">
        <f>=HYPERLINK("https://www.leilaoonline.net/lote/detalhe/92348", " ROSQUEADEIRA AUTOMÁTICA")</f>
      </c>
      <c r="C156" s="4" t="inlineStr">
        <is>
          <t>Não vendido</t>
        </is>
      </c>
      <c r="D156" s="4" t="inlineStr">
        <is>
          <t>0</t>
        </is>
      </c>
      <c r="E156" s="5" t="inlineStr">
        <is>
          <t>2.500,00</t>
        </is>
      </c>
      <c r="F156" s="4" t="inlineStr">
        <is>
          <t>200.00</t>
        </is>
      </c>
    </row>
    <row collapsed="false" customFormat="false" customHeight="false" hidden="false" ht="12.1" outlineLevel="0" r="157">
      <c r="A157" s="5" t="s">
        <f>=HYPERLINK("https://www.leilaoonline.net/lote/detalhe/92349", "1034")</f>
      </c>
      <c r="B157" s="4" t="s">
        <f>=HYPERLINK("https://www.leilaoonline.net/lote/detalhe/92349", " ROSQUEADEIRA AUTOMÁTICA")</f>
      </c>
      <c r="C157" s="4" t="inlineStr">
        <is>
          <t>Não vendido</t>
        </is>
      </c>
      <c r="D157" s="4" t="inlineStr">
        <is>
          <t>0</t>
        </is>
      </c>
      <c r="E157" s="5" t="inlineStr">
        <is>
          <t>2.500,00</t>
        </is>
      </c>
      <c r="F157" s="4" t="inlineStr">
        <is>
          <t>200.00</t>
        </is>
      </c>
    </row>
    <row collapsed="false" customFormat="false" customHeight="false" hidden="false" ht="12.1" outlineLevel="0" r="158">
      <c r="A158" s="5" t="s">
        <f>=HYPERLINK("https://www.leilaoonline.net/lote/detalhe/92347", "1035")</f>
      </c>
      <c r="B158" s="4" t="s">
        <f>=HYPERLINK("https://www.leilaoonline.net/lote/detalhe/92347", " ROSQUEADEIRA AUTOMÁTICA")</f>
      </c>
      <c r="C158" s="4" t="inlineStr">
        <is>
          <t>Não vendido</t>
        </is>
      </c>
      <c r="D158" s="4" t="inlineStr">
        <is>
          <t>0</t>
        </is>
      </c>
      <c r="E158" s="5" t="inlineStr">
        <is>
          <t>2.500,00</t>
        </is>
      </c>
      <c r="F158" s="4" t="inlineStr">
        <is>
          <t>200.00</t>
        </is>
      </c>
    </row>
    <row collapsed="false" customFormat="false" customHeight="false" hidden="false" ht="12.1" outlineLevel="0" r="159">
      <c r="A159" s="5" t="s">
        <f>=HYPERLINK("https://www.leilaoonline.net/lote/detalhe/92350", "1037")</f>
      </c>
      <c r="B159" s="4" t="s">
        <f>=HYPERLINK("https://www.leilaoonline.net/lote/detalhe/92350", " ROSQUEADEIRA AUTOMÁTICA")</f>
      </c>
      <c r="C159" s="4" t="inlineStr">
        <is>
          <t>Não vendido</t>
        </is>
      </c>
      <c r="D159" s="4" t="inlineStr">
        <is>
          <t>0</t>
        </is>
      </c>
      <c r="E159" s="5" t="inlineStr">
        <is>
          <t>2.500,00</t>
        </is>
      </c>
      <c r="F159" s="4" t="inlineStr">
        <is>
          <t>200.00</t>
        </is>
      </c>
    </row>
    <row collapsed="false" customFormat="false" customHeight="false" hidden="false" ht="12.1" outlineLevel="0" r="160">
      <c r="A160" s="5" t="s">
        <f>=HYPERLINK("https://www.leilaoonline.net/lote/detalhe/92351", "1040")</f>
      </c>
      <c r="B160" s="4" t="s">
        <f>=HYPERLINK("https://www.leilaoonline.net/lote/detalhe/92351", " ROSQUEADEIRA AUTOMÁTICA")</f>
      </c>
      <c r="C160" s="4" t="inlineStr">
        <is>
          <t>Não vendido</t>
        </is>
      </c>
      <c r="D160" s="4" t="inlineStr">
        <is>
          <t>0</t>
        </is>
      </c>
      <c r="E160" s="5" t="inlineStr">
        <is>
          <t>2.500,00</t>
        </is>
      </c>
      <c r="F160" s="4" t="inlineStr">
        <is>
          <t>200.00</t>
        </is>
      </c>
    </row>
    <row collapsed="false" customFormat="false" customHeight="false" hidden="false" ht="12.1" outlineLevel="0" r="161">
      <c r="A161" s="5" t="s">
        <f>=HYPERLINK("https://www.leilaoonline.net/lote/detalhe/92352", "1041")</f>
      </c>
      <c r="B161" s="4" t="s">
        <f>=HYPERLINK("https://www.leilaoonline.net/lote/detalhe/92352", " ROSQUEADEIRA AUTOMÁTICA")</f>
      </c>
      <c r="C161" s="4" t="inlineStr">
        <is>
          <t>Não vendido</t>
        </is>
      </c>
      <c r="D161" s="4" t="inlineStr">
        <is>
          <t>0</t>
        </is>
      </c>
      <c r="E161" s="5" t="inlineStr">
        <is>
          <t>2.500,00</t>
        </is>
      </c>
      <c r="F161" s="4" t="inlineStr">
        <is>
          <t>200.00</t>
        </is>
      </c>
    </row>
    <row collapsed="false" customFormat="false" customHeight="false" hidden="false" ht="12.1" outlineLevel="0" r="162">
      <c r="A162" s="5" t="s">
        <f>=HYPERLINK("https://www.leilaoonline.net/lote/detalhe/92451", "1047")</f>
      </c>
      <c r="B162" s="4" t="s">
        <f>=HYPERLINK("https://www.leilaoonline.net/lote/detalhe/92451", " ROSQUEADEIRA AUTOMÁTICA DAUER DM12")</f>
      </c>
      <c r="C162" s="4" t="inlineStr">
        <is>
          <t>Não vendido</t>
        </is>
      </c>
      <c r="D162" s="4" t="inlineStr">
        <is>
          <t>1</t>
        </is>
      </c>
      <c r="E162" s="5" t="inlineStr">
        <is>
          <t>3.000,00</t>
        </is>
      </c>
      <c r="F162" s="4" t="inlineStr">
        <is>
          <t>100.00</t>
        </is>
      </c>
    </row>
    <row collapsed="false" customFormat="false" customHeight="false" hidden="false" ht="12.1" outlineLevel="0" r="163">
      <c r="A163" s="5" t="s">
        <f>=HYPERLINK("https://www.leilaoonline.net/lote/detalhe/92353", "1050")</f>
      </c>
      <c r="B163" s="4" t="s">
        <f>=HYPERLINK("https://www.leilaoonline.net/lote/detalhe/92353", " ROSQUEADEIRA AUTOMÁTICA")</f>
      </c>
      <c r="C163" s="4" t="inlineStr">
        <is>
          <t>Não vendido</t>
        </is>
      </c>
      <c r="D163" s="4" t="inlineStr">
        <is>
          <t>3</t>
        </is>
      </c>
      <c r="E163" s="5" t="inlineStr">
        <is>
          <t>1.400,00</t>
        </is>
      </c>
      <c r="F163" s="4" t="inlineStr">
        <is>
          <t>200.00</t>
        </is>
      </c>
    </row>
    <row collapsed="false" customFormat="false" customHeight="false" hidden="false" ht="12.1" outlineLevel="0" r="164">
      <c r="A164" s="5" t="s">
        <f>=HYPERLINK("https://www.leilaoonline.net/lote/detalhe/92354", "1051")</f>
      </c>
      <c r="B164" s="4" t="s">
        <f>=HYPERLINK("https://www.leilaoonline.net/lote/detalhe/92354", " FURADEIRA DE COLUNA MANUAL")</f>
      </c>
      <c r="C164" s="4" t="inlineStr">
        <is>
          <t>Não vendido</t>
        </is>
      </c>
      <c r="D164" s="4" t="inlineStr">
        <is>
          <t>0</t>
        </is>
      </c>
      <c r="E164" s="5" t="inlineStr">
        <is>
          <t>6.500,00</t>
        </is>
      </c>
      <c r="F164" s="4" t="inlineStr">
        <is>
          <t>200.00</t>
        </is>
      </c>
    </row>
    <row collapsed="false" customFormat="false" customHeight="false" hidden="false" ht="12.1" outlineLevel="0" r="165">
      <c r="A165" s="5" t="s">
        <f>=HYPERLINK("https://www.leilaoonline.net/lote/detalhe/92355", "1052")</f>
      </c>
      <c r="B165" s="4" t="s">
        <f>=HYPERLINK("https://www.leilaoonline.net/lote/detalhe/92355", " 2 PENEIRAS VIBRATÓRIAS")</f>
      </c>
      <c r="C165" s="4" t="inlineStr">
        <is>
          <t>Não vendido</t>
        </is>
      </c>
      <c r="D165" s="4" t="inlineStr">
        <is>
          <t>0</t>
        </is>
      </c>
      <c r="E165" s="5" t="inlineStr">
        <is>
          <t>1.200,00</t>
        </is>
      </c>
      <c r="F165" s="4" t="inlineStr">
        <is>
          <t>100.00</t>
        </is>
      </c>
    </row>
    <row collapsed="false" customFormat="false" customHeight="false" hidden="false" ht="12.1" outlineLevel="0" r="166">
      <c r="A166" s="5" t="s">
        <f>=HYPERLINK("https://www.leilaoonline.net/lote/detalhe/92357", "1054")</f>
      </c>
      <c r="B166" s="4" t="s">
        <f>=HYPERLINK("https://www.leilaoonline.net/lote/detalhe/92357", " COMPRESSOR DE AR DOUAT C/ MOTOR 5 CV")</f>
      </c>
      <c r="C166" s="4" t="inlineStr">
        <is>
          <t>Não vendido</t>
        </is>
      </c>
      <c r="D166" s="4" t="inlineStr">
        <is>
          <t>0</t>
        </is>
      </c>
      <c r="E166" s="5" t="inlineStr">
        <is>
          <t>1.750,00</t>
        </is>
      </c>
      <c r="F166" s="4" t="inlineStr">
        <is>
          <t>100.00</t>
        </is>
      </c>
    </row>
    <row collapsed="false" customFormat="false" customHeight="false" hidden="false" ht="12.1" outlineLevel="0" r="167">
      <c r="A167" s="5" t="s">
        <f>=HYPERLINK("https://www.leilaoonline.net/lote/detalhe/92356", "1056")</f>
      </c>
      <c r="B167" s="4" t="s">
        <f>=HYPERLINK("https://www.leilaoonline.net/lote/detalhe/92356", " BALANÇA MECÂNICA CAP. 5000 KG")</f>
      </c>
      <c r="C167" s="4" t="inlineStr">
        <is>
          <t>Não vendido</t>
        </is>
      </c>
      <c r="D167" s="4" t="inlineStr">
        <is>
          <t>0</t>
        </is>
      </c>
      <c r="E167" s="5" t="inlineStr">
        <is>
          <t>2.500,00</t>
        </is>
      </c>
      <c r="F167" s="4" t="inlineStr">
        <is>
          <t>100.00</t>
        </is>
      </c>
    </row>
    <row collapsed="false" customFormat="false" customHeight="false" hidden="false" ht="12.1" outlineLevel="0" r="168">
      <c r="A168" s="5" t="s">
        <f>=HYPERLINK("https://www.leilaoonline.net/lote/detalhe/92358", "1064")</f>
      </c>
      <c r="B168" s="4" t="s">
        <f>=HYPERLINK("https://www.leilaoonline.net/lote/detalhe/92358", " REEVES")</f>
      </c>
      <c r="C168" s="4" t="inlineStr">
        <is>
          <t>Não vendido</t>
        </is>
      </c>
      <c r="D168" s="4" t="inlineStr">
        <is>
          <t>0</t>
        </is>
      </c>
      <c r="E168" s="5" t="inlineStr">
        <is>
          <t>7.250,00</t>
        </is>
      </c>
      <c r="F168" s="4" t="inlineStr">
        <is>
          <t>200.00</t>
        </is>
      </c>
    </row>
    <row collapsed="false" customFormat="false" customHeight="false" hidden="false" ht="12.1" outlineLevel="0" r="169">
      <c r="A169" s="5" t="s">
        <f>=HYPERLINK("https://www.leilaoonline.net/lote/detalhe/92359", "1095")</f>
      </c>
      <c r="B169" s="4" t="s">
        <f>=HYPERLINK("https://www.leilaoonline.net/lote/detalhe/92359", " UNIDADE HIDRÁULICA C/ MOTOR")</f>
      </c>
      <c r="C169" s="4" t="inlineStr">
        <is>
          <t>Não vendido</t>
        </is>
      </c>
      <c r="D169" s="4" t="inlineStr">
        <is>
          <t>0</t>
        </is>
      </c>
      <c r="E169" s="5" t="inlineStr">
        <is>
          <t>2.200,00</t>
        </is>
      </c>
      <c r="F169" s="4" t="inlineStr">
        <is>
          <t>100.00</t>
        </is>
      </c>
    </row>
    <row collapsed="false" customFormat="false" customHeight="false" hidden="false" ht="12.1" outlineLevel="0" r="170">
      <c r="A170" s="5" t="s">
        <f>=HYPERLINK("https://www.leilaoonline.net/lote/detalhe/92360", "1099")</f>
      </c>
      <c r="B170" s="4" t="s">
        <f>=HYPERLINK("https://www.leilaoonline.net/lote/detalhe/92360", " 2 TANQUES CILINDRICOS HORIZONTAIS EM AÇO CARBONO AGROMETAL")</f>
      </c>
      <c r="C170" s="4" t="inlineStr">
        <is>
          <t>Não vendido</t>
        </is>
      </c>
      <c r="D170" s="4" t="inlineStr">
        <is>
          <t>0</t>
        </is>
      </c>
      <c r="E170" s="5" t="inlineStr">
        <is>
          <t>500,00</t>
        </is>
      </c>
      <c r="F170" s="4" t="inlineStr">
        <is>
          <t>100.00</t>
        </is>
      </c>
    </row>
    <row collapsed="false" customFormat="false" customHeight="false" hidden="false" ht="12.1" outlineLevel="0" r="171">
      <c r="A171" s="5" t="s">
        <f>=HYPERLINK("https://www.leilaoonline.net/lote/detalhe/92361", "1109")</f>
      </c>
      <c r="B171" s="4" t="s">
        <f>=HYPERLINK("https://www.leilaoonline.net/lote/detalhe/92361", " CILINDROS HIDRÁULICOS/PNEUMÁTICOS DIVERSOS")</f>
      </c>
      <c r="C171" s="4" t="inlineStr">
        <is>
          <t>Não vendido</t>
        </is>
      </c>
      <c r="D171" s="4" t="inlineStr">
        <is>
          <t>0</t>
        </is>
      </c>
      <c r="E171" s="5" t="inlineStr">
        <is>
          <t>4.000,00</t>
        </is>
      </c>
      <c r="F171" s="4" t="inlineStr">
        <is>
          <t>200.00</t>
        </is>
      </c>
    </row>
    <row collapsed="false" customFormat="false" customHeight="false" hidden="false" ht="12.1" outlineLevel="0" r="172">
      <c r="A172" s="5" t="s">
        <f>=HYPERLINK("https://www.leilaoonline.net/lote/detalhe/92362", "1111")</f>
      </c>
      <c r="B172" s="4" t="s">
        <f>=HYPERLINK("https://www.leilaoonline.net/lote/detalhe/92362", " SILO C/ EXAUSTÃO.")</f>
      </c>
      <c r="C172" s="4" t="inlineStr">
        <is>
          <t>Não vendido</t>
        </is>
      </c>
      <c r="D172" s="4" t="inlineStr">
        <is>
          <t>0</t>
        </is>
      </c>
      <c r="E172" s="5" t="inlineStr">
        <is>
          <t>3.000,00</t>
        </is>
      </c>
      <c r="F172" s="4" t="inlineStr">
        <is>
          <t>100.00</t>
        </is>
      </c>
    </row>
    <row collapsed="false" customFormat="false" customHeight="false" hidden="false" ht="12.1" outlineLevel="0" r="173">
      <c r="A173" s="5" t="s">
        <f>=HYPERLINK("https://www.leilaoonline.net/lote/detalhe/92363", "1118")</f>
      </c>
      <c r="B173" s="4" t="s">
        <f>=HYPERLINK("https://www.leilaoonline.net/lote/detalhe/92363", "PAINEL PARA TESTE")</f>
      </c>
      <c r="C173" s="4" t="inlineStr">
        <is>
          <t>Não vendido</t>
        </is>
      </c>
      <c r="D173" s="4" t="inlineStr">
        <is>
          <t>0</t>
        </is>
      </c>
      <c r="E173" s="5" t="inlineStr">
        <is>
          <t>500,00</t>
        </is>
      </c>
      <c r="F173" s="4" t="inlineStr">
        <is>
          <t>100.00</t>
        </is>
      </c>
    </row>
    <row collapsed="false" customFormat="false" customHeight="false" hidden="false" ht="12.1" outlineLevel="0" r="174">
      <c r="A174" s="5" t="s">
        <f>=HYPERLINK("https://www.leilaoonline.net/lote/detalhe/92364", "1135")</f>
      </c>
      <c r="B174" s="4" t="s">
        <f>=HYPERLINK("https://www.leilaoonline.net/lote/detalhe/92364", " Máquina de fazer gravação a laser ")</f>
      </c>
      <c r="C174" s="4" t="inlineStr">
        <is>
          <t>Não vendido</t>
        </is>
      </c>
      <c r="D174" s="4" t="inlineStr">
        <is>
          <t>0</t>
        </is>
      </c>
      <c r="E174" s="5" t="inlineStr">
        <is>
          <t>7.900,00</t>
        </is>
      </c>
      <c r="F174" s="4" t="inlineStr">
        <is>
          <t>200.00</t>
        </is>
      </c>
    </row>
    <row collapsed="false" customFormat="false" customHeight="false" hidden="false" ht="12.1" outlineLevel="0" r="175">
      <c r="A175" s="5" t="s">
        <f>=HYPERLINK("https://www.leilaoonline.net/lote/detalhe/92365", "1136")</f>
      </c>
      <c r="B175" s="4" t="s">
        <f>=HYPERLINK("https://www.leilaoonline.net/lote/detalhe/92365", " Painel controlador de tráfego")</f>
      </c>
      <c r="C175" s="4" t="inlineStr">
        <is>
          <t>Não vendido</t>
        </is>
      </c>
      <c r="D175" s="4" t="inlineStr">
        <is>
          <t>0</t>
        </is>
      </c>
      <c r="E175" s="5" t="inlineStr">
        <is>
          <t>4.200,00</t>
        </is>
      </c>
      <c r="F175" s="4" t="inlineStr">
        <is>
          <t>100.00</t>
        </is>
      </c>
    </row>
    <row collapsed="false" customFormat="false" customHeight="false" hidden="false" ht="12.1" outlineLevel="0" r="176">
      <c r="A176" s="5" t="s">
        <f>=HYPERLINK("https://www.leilaoonline.net/lote/detalhe/92366", "1138")</f>
      </c>
      <c r="B176" s="4" t="s">
        <f>=HYPERLINK("https://www.leilaoonline.net/lote/detalhe/92366", " aprox. 350 unidades ganchos de segurança")</f>
      </c>
      <c r="C176" s="4" t="inlineStr">
        <is>
          <t>Não vendido</t>
        </is>
      </c>
      <c r="D176" s="4" t="inlineStr">
        <is>
          <t>0</t>
        </is>
      </c>
      <c r="E176" s="5" t="inlineStr">
        <is>
          <t>2.500,00</t>
        </is>
      </c>
      <c r="F176" s="4" t="inlineStr">
        <is>
          <t>200.00</t>
        </is>
      </c>
    </row>
    <row collapsed="false" customFormat="false" customHeight="false" hidden="false" ht="12.1" outlineLevel="0" r="177">
      <c r="A177" s="5" t="s">
        <f>=HYPERLINK("https://www.leilaoonline.net/lote/detalhe/92367", "1156")</f>
      </c>
      <c r="B177" s="4" t="s">
        <f>=HYPERLINK("https://www.leilaoonline.net/lote/detalhe/92367", " 7 un. escadas de madeira ")</f>
      </c>
      <c r="C177" s="4" t="inlineStr">
        <is>
          <t>Não vendido</t>
        </is>
      </c>
      <c r="D177" s="4" t="inlineStr">
        <is>
          <t>0</t>
        </is>
      </c>
      <c r="E177" s="5" t="inlineStr">
        <is>
          <t>3.900,00</t>
        </is>
      </c>
      <c r="F177" s="4" t="inlineStr">
        <is>
          <t>100.00</t>
        </is>
      </c>
    </row>
    <row collapsed="false" customFormat="false" customHeight="false" hidden="false" ht="12.1" outlineLevel="0" r="178">
      <c r="A178" s="5" t="s">
        <f>=HYPERLINK("https://www.leilaoonline.net/lote/detalhe/92371", "1165")</f>
      </c>
      <c r="B178" s="4" t="s">
        <f>=HYPERLINK("https://www.leilaoonline.net/lote/detalhe/92371", " Aprox. 30 Ton de eixos várias medidas. (Lances por quilo)")</f>
      </c>
      <c r="C178" s="4" t="inlineStr">
        <is>
          <t>Não vendido</t>
        </is>
      </c>
      <c r="D178" s="4" t="inlineStr">
        <is>
          <t>0</t>
        </is>
      </c>
      <c r="E178" s="5" t="inlineStr">
        <is>
          <t>2,30</t>
        </is>
      </c>
      <c r="F178" s="4" t="inlineStr">
        <is>
          <t>0.10</t>
        </is>
      </c>
    </row>
    <row collapsed="false" customFormat="false" customHeight="false" hidden="false" ht="12.1" outlineLevel="0" r="179">
      <c r="A179" s="5" t="s">
        <f>=HYPERLINK("https://www.leilaoonline.net/lote/detalhe/92370", "1166")</f>
      </c>
      <c r="B179" s="4" t="s">
        <f>=HYPERLINK("https://www.leilaoonline.net/lote/detalhe/92370", " 1 un. de Torre de refrigeração de água")</f>
      </c>
      <c r="C179" s="4" t="inlineStr">
        <is>
          <t>Não vendido</t>
        </is>
      </c>
      <c r="D179" s="4" t="inlineStr">
        <is>
          <t>0</t>
        </is>
      </c>
      <c r="E179" s="5" t="inlineStr">
        <is>
          <t>3.900,00</t>
        </is>
      </c>
      <c r="F179" s="4" t="inlineStr">
        <is>
          <t>100.00</t>
        </is>
      </c>
    </row>
    <row collapsed="false" customFormat="false" customHeight="false" hidden="false" ht="12.1" outlineLevel="0" r="180">
      <c r="A180" s="5" t="s">
        <f>=HYPERLINK("https://www.leilaoonline.net/lote/detalhe/92369", "1167")</f>
      </c>
      <c r="B180" s="4" t="s">
        <f>=HYPERLINK("https://www.leilaoonline.net/lote/detalhe/92369", " 1 un. de Torre de refrigeração de água")</f>
      </c>
      <c r="C180" s="4" t="inlineStr">
        <is>
          <t>Não vendido</t>
        </is>
      </c>
      <c r="D180" s="4" t="inlineStr">
        <is>
          <t>0</t>
        </is>
      </c>
      <c r="E180" s="5" t="inlineStr">
        <is>
          <t>3.900,00</t>
        </is>
      </c>
      <c r="F180" s="4" t="inlineStr">
        <is>
          <t>100.00</t>
        </is>
      </c>
    </row>
    <row collapsed="false" customFormat="false" customHeight="false" hidden="false" ht="12.1" outlineLevel="0" r="181">
      <c r="A181" s="5" t="s">
        <f>=HYPERLINK("https://www.leilaoonline.net/lote/detalhe/92368", "1168")</f>
      </c>
      <c r="B181" s="4" t="s">
        <f>=HYPERLINK("https://www.leilaoonline.net/lote/detalhe/92368", " Forno tipo bambole em aço carbono")</f>
      </c>
      <c r="C181" s="4" t="inlineStr">
        <is>
          <t>Não vendido</t>
        </is>
      </c>
      <c r="D181" s="4" t="inlineStr">
        <is>
          <t>0</t>
        </is>
      </c>
      <c r="E181" s="5" t="inlineStr">
        <is>
          <t>10.000,00</t>
        </is>
      </c>
      <c r="F181" s="4" t="inlineStr">
        <is>
          <t>250.00</t>
        </is>
      </c>
    </row>
    <row collapsed="false" customFormat="false" customHeight="false" hidden="false" ht="12.1" outlineLevel="0" r="182">
      <c r="A182" s="5" t="s">
        <f>=HYPERLINK("https://www.leilaoonline.net/lote/detalhe/92372", "1169")</f>
      </c>
      <c r="B182" s="4" t="s">
        <f>=HYPERLINK("https://www.leilaoonline.net/lote/detalhe/92372", " Forno tipo bambole em aço inox")</f>
      </c>
      <c r="C182" s="4" t="inlineStr">
        <is>
          <t>Não vendido</t>
        </is>
      </c>
      <c r="D182" s="4" t="inlineStr">
        <is>
          <t>0</t>
        </is>
      </c>
      <c r="E182" s="5" t="inlineStr">
        <is>
          <t>21.000,00</t>
        </is>
      </c>
      <c r="F182" s="4" t="inlineStr">
        <is>
          <t>250.00</t>
        </is>
      </c>
    </row>
    <row collapsed="false" customFormat="false" customHeight="false" hidden="false" ht="12.1" outlineLevel="0" r="183">
      <c r="A183" s="5" t="s">
        <f>=HYPERLINK("https://www.leilaoonline.net/lote/detalhe/92375", "1174")</f>
      </c>
      <c r="B183" s="4" t="s">
        <f>=HYPERLINK("https://www.leilaoonline.net/lote/detalhe/92375", " 7 secadores de mão. Ar quente e frio")</f>
      </c>
      <c r="C183" s="4" t="inlineStr">
        <is>
          <t>Não vendido</t>
        </is>
      </c>
      <c r="D183" s="4" t="inlineStr">
        <is>
          <t>0</t>
        </is>
      </c>
      <c r="E183" s="5" t="inlineStr">
        <is>
          <t>6.500,00</t>
        </is>
      </c>
      <c r="F183" s="4" t="inlineStr">
        <is>
          <t>250.00</t>
        </is>
      </c>
    </row>
    <row collapsed="false" customFormat="false" customHeight="false" hidden="false" ht="12.1" outlineLevel="0" r="184">
      <c r="A184" s="5" t="s">
        <f>=HYPERLINK("https://www.leilaoonline.net/lote/detalhe/92376", "1177")</f>
      </c>
      <c r="B184" s="4" t="s">
        <f>=HYPERLINK("https://www.leilaoonline.net/lote/detalhe/92376", " 10 motores acoplados")</f>
      </c>
      <c r="C184" s="4" t="inlineStr">
        <is>
          <t>Não vendido</t>
        </is>
      </c>
      <c r="D184" s="4" t="inlineStr">
        <is>
          <t>1</t>
        </is>
      </c>
      <c r="E184" s="5" t="inlineStr">
        <is>
          <t>6.500,00</t>
        </is>
      </c>
      <c r="F184" s="4" t="inlineStr">
        <is>
          <t>250.00</t>
        </is>
      </c>
    </row>
    <row collapsed="false" customFormat="false" customHeight="false" hidden="false" ht="12.1" outlineLevel="0" r="185">
      <c r="A185" s="5" t="s">
        <f>=HYPERLINK("https://www.leilaoonline.net/lote/detalhe/92377", "1180")</f>
      </c>
      <c r="B185" s="4" t="s">
        <f>=HYPERLINK("https://www.leilaoonline.net/lote/detalhe/92377", " Torninho")</f>
      </c>
      <c r="C185" s="4" t="inlineStr">
        <is>
          <t>Não vendido</t>
        </is>
      </c>
      <c r="D185" s="4" t="inlineStr">
        <is>
          <t>0</t>
        </is>
      </c>
      <c r="E185" s="5" t="inlineStr">
        <is>
          <t>1.900,00</t>
        </is>
      </c>
      <c r="F185" s="4" t="inlineStr">
        <is>
          <t>100.00</t>
        </is>
      </c>
    </row>
    <row collapsed="false" customFormat="false" customHeight="false" hidden="false" ht="12.1" outlineLevel="0" r="186">
      <c r="A186" s="5" t="s">
        <f>=HYPERLINK("https://www.leilaoonline.net/lote/detalhe/92374", "1182")</f>
      </c>
      <c r="B186" s="4" t="s">
        <f>=HYPERLINK("https://www.leilaoonline.net/lote/detalhe/92374", " Plaina de chaveta Rocco")</f>
      </c>
      <c r="C186" s="4" t="inlineStr">
        <is>
          <t>Não vendido</t>
        </is>
      </c>
      <c r="D186" s="4" t="inlineStr">
        <is>
          <t>0</t>
        </is>
      </c>
      <c r="E186" s="5" t="inlineStr">
        <is>
          <t>11.500,00</t>
        </is>
      </c>
      <c r="F186" s="4" t="inlineStr">
        <is>
          <t>250.00</t>
        </is>
      </c>
    </row>
    <row collapsed="false" customFormat="false" customHeight="false" hidden="false" ht="12.1" outlineLevel="0" r="187">
      <c r="A187" s="5" t="s">
        <f>=HYPERLINK("https://www.leilaoonline.net/lote/detalhe/92378", "1186")</f>
      </c>
      <c r="B187" s="4" t="s">
        <f>=HYPERLINK("https://www.leilaoonline.net/lote/detalhe/92378", " Fogão de 8 bocas em inox")</f>
      </c>
      <c r="C187" s="4" t="inlineStr">
        <is>
          <t>Não vendido</t>
        </is>
      </c>
      <c r="D187" s="4" t="inlineStr">
        <is>
          <t>0</t>
        </is>
      </c>
      <c r="E187" s="5" t="inlineStr">
        <is>
          <t>1.200,00</t>
        </is>
      </c>
      <c r="F187" s="4" t="inlineStr">
        <is>
          <t>100.00</t>
        </is>
      </c>
    </row>
    <row collapsed="false" customFormat="false" customHeight="false" hidden="false" ht="12.1" outlineLevel="0" r="188">
      <c r="A188" s="5" t="s">
        <f>=HYPERLINK("https://www.leilaoonline.net/lote/detalhe/92373", "1187")</f>
      </c>
      <c r="B188" s="4" t="s">
        <f>=HYPERLINK("https://www.leilaoonline.net/lote/detalhe/92373", " Máquina de lavar material")</f>
      </c>
      <c r="C188" s="4" t="inlineStr">
        <is>
          <t>Não vendido</t>
        </is>
      </c>
      <c r="D188" s="4" t="inlineStr">
        <is>
          <t>0</t>
        </is>
      </c>
      <c r="E188" s="5" t="inlineStr">
        <is>
          <t>1.200,00</t>
        </is>
      </c>
      <c r="F188" s="4" t="inlineStr">
        <is>
          <t>100.00</t>
        </is>
      </c>
    </row>
    <row collapsed="false" customFormat="false" customHeight="false" hidden="false" ht="12.1" outlineLevel="0" r="189">
      <c r="A189" s="5" t="s">
        <f>=HYPERLINK("https://www.leilaoonline.net/lote/detalhe/92379", "1189")</f>
      </c>
      <c r="B189" s="4" t="s">
        <f>=HYPERLINK("https://www.leilaoonline.net/lote/detalhe/92379", "Máquina de fazer Raio-X a Laser")</f>
      </c>
      <c r="C189" s="4" t="inlineStr">
        <is>
          <t>Não vendido</t>
        </is>
      </c>
      <c r="D189" s="4" t="inlineStr">
        <is>
          <t>0</t>
        </is>
      </c>
      <c r="E189" s="5" t="inlineStr">
        <is>
          <t>900,00</t>
        </is>
      </c>
      <c r="F189" s="4" t="inlineStr">
        <is>
          <t>200.00</t>
        </is>
      </c>
    </row>
    <row collapsed="false" customFormat="false" customHeight="false" hidden="false" ht="12.1" outlineLevel="0" r="190">
      <c r="A190" s="5" t="s">
        <f>=HYPERLINK("https://www.leilaoonline.net/lote/detalhe/94762", "1190")</f>
      </c>
      <c r="B190" s="4" t="s">
        <f>=HYPERLINK("https://www.leilaoonline.net/lote/detalhe/94762", "aprox.150 fechaduras diversas sem uso (no estado)")</f>
      </c>
      <c r="C190" s="4" t="inlineStr">
        <is>
          <t>Não vendido</t>
        </is>
      </c>
      <c r="D190" s="4" t="inlineStr">
        <is>
          <t>0</t>
        </is>
      </c>
      <c r="E190" s="5" t="inlineStr">
        <is>
          <t>8.000,00</t>
        </is>
      </c>
      <c r="F190" s="4" t="inlineStr">
        <is>
          <t>250.00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2026-06-30T21:10:23.00Z</dcterms:created>
  <dc:creator>Tellks Tecnologia</dc:creator>
  <cp:revision>0</cp:revision>
</cp:coreProperties>
</file>