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CAMINHÕES - 22 TRATORES - VEÍCULOS - PRANCHA - 50 REBOQUES E SEMI REBOQUES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=HYPERLINK("https://www.leilaoonline.net/lote/detalhe/92923", "3062")</f>
      </c>
      <c r="B11" s="4" t="s">
        <f>=HYPERLINK("https://www.leilaoonline.net/lote/detalhe/92923", " REBOQUE RANDON 8,20 M CANA PICADA FROTA 96852  ANO 2012 - UNIDADE BARRA")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=HYPERLINK("https://www.leilaoonline.net/lote/detalhe/92913", "3088")</f>
      </c>
      <c r="B12" s="4" t="s">
        <f>=HYPERLINK("https://www.leilaoonline.net/lote/detalhe/92913", " PEÇAS AUTOMOTIVAS EM 2 CAIXAS E 8 PALETES, SF, LOC. BARRA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3.050,00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=HYPERLINK("https://www.leilaoonline.net/lote/detalhe/92888", "3100")</f>
      </c>
      <c r="B13" s="4" t="s">
        <f>=HYPERLINK("https://www.leilaoonline.net/lote/detalhe/92888", " COLHEDORA JOHN DEERE MOD.510, 2008 , FR128511, LOC. BARRA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=HYPERLINK("https://www.leilaoonline.net/lote/detalhe/92884", "3101")</f>
      </c>
      <c r="B14" s="4" t="s">
        <f>=HYPERLINK("https://www.leilaoonline.net/lote/detalhe/92884", " COLHEDORA JOHN DEERE 3522 2L, 2008, FR10059, LOC. BARRA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=HYPERLINK("https://www.leilaoonline.net/lote/detalhe/92892", "3102")</f>
      </c>
      <c r="B15" s="4" t="s">
        <f>=HYPERLINK("https://www.leilaoonline.net/lote/detalhe/92892", " COLHEDORA JOHN DEERE MOD 3510, 2008, FR23613, LOC. BARRA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=HYPERLINK("https://www.leilaoonline.net/lote/detalhe/92909", "3130")</f>
      </c>
      <c r="B16" s="4" t="s">
        <f>=HYPERLINK("https://www.leilaoonline.net/lote/detalhe/92909", " CARROCERIA SERV. DIVERSOS (BAÚ AMARELO) FR 103855, PATR.065931- LOC. BARRA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=HYPERLINK("https://www.leilaoonline.net/lote/detalhe/92882", "3210")</f>
      </c>
      <c r="B17" s="4" t="s">
        <f>=HYPERLINK("https://www.leilaoonline.net/lote/detalhe/92882", "7 COMPUTADORES DE BORDO C/ CHICOTE, SF, LOC. DIAMANTE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=HYPERLINK("https://www.leilaoonline.net/lote/detalhe/92858", "3211")</f>
      </c>
      <c r="B18" s="4" t="s">
        <f>=HYPERLINK("https://www.leilaoonline.net/lote/detalhe/92858", " REBOQUE AREA DE VIVENCIA ( SUCATEADA ) 2013, FR 106716, LOC. DIAMANTE 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=HYPERLINK("https://www.leilaoonline.net/lote/detalhe/94061", "3213")</f>
      </c>
      <c r="B19" s="4" t="s">
        <f>=HYPERLINK("https://www.leilaoonline.net/lote/detalhe/94061", "CAMINHÃO VW. 26.220, ANO 2001, FR 96415, VENDA S/ MOTOR, NÃO FUNCIONA , LOC. DIAMANTE VEJA DESCRIÇÃO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=HYPERLINK("https://www.leilaoonline.net/lote/detalhe/92850", "3217")</f>
      </c>
      <c r="B20" s="4" t="s">
        <f>=HYPERLINK("https://www.leilaoonline.net/lote/detalhe/92850", " TORRE DE RESFRIAMENTO C/ MOTOR E REDUTOR ( OBS. BASE AO LADO NÃO FAZ PARTE DO LOTE ) LOC. DIAMANTE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=HYPERLINK("https://www.leilaoonline.net/lote/detalhe/92860", "3218")</f>
      </c>
      <c r="B21" s="4" t="s">
        <f>=HYPERLINK("https://www.leilaoonline.net/lote/detalhe/92860", " TANQUE , SF , ( OBS. DESMONTAGEM POR CONTA DO COMPRADOR) LOC. DIAMANTE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=HYPERLINK("https://www.leilaoonline.net/lote/detalhe/92863", "3219")</f>
      </c>
      <c r="B22" s="4" t="s">
        <f>=HYPERLINK("https://www.leilaoonline.net/lote/detalhe/92863", " SEMI REBOQUE USICAMP, ANO 2008/2008, FR 56346, ANO 2008, LOC. SANTA CANDIDA 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=HYPERLINK("https://www.leilaoonline.net/lote/detalhe/93511", "3220")</f>
      </c>
      <c r="B23" s="4" t="s">
        <f>=HYPERLINK("https://www.leilaoonline.net/lote/detalhe/93511", "REBOQUE RANDON CANA PIC ANO 2010/2011, COM SINISTRO MEDIA MONTA, LOC. SANTA CANDIDA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=HYPERLINK("https://www.leilaoonline.net/lote/detalhe/92865", "3222")</f>
      </c>
      <c r="B24" s="4" t="s">
        <f>=HYPERLINK("https://www.leilaoonline.net/lote/detalhe/92865", " REBOQUE RANDON, ANO 2010/2011 , FR 93656, LOC. SANTA CANDIDA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=HYPERLINK("https://www.leilaoonline.net/lote/detalhe/92855", "3223")</f>
      </c>
      <c r="B25" s="4" t="s">
        <f>=HYPERLINK("https://www.leilaoonline.net/lote/detalhe/92855", " REBOQUE CANA PICADA RANDON, ANO 2010/2011, FR 93657, LOC. DIAMANTE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=HYPERLINK("https://www.leilaoonline.net/lote/detalhe/92851", "3224")</f>
      </c>
      <c r="B26" s="4" t="s">
        <f>=HYPERLINK("https://www.leilaoonline.net/lote/detalhe/92851", " REBOQUE 4E RANDON 12,5M , ANO 2010, FR46896, LOC. DIAMANTE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=HYPERLINK("https://www.leilaoonline.net/lote/detalhe/92852", "3225")</f>
      </c>
      <c r="B27" s="4" t="s">
        <f>=HYPERLINK("https://www.leilaoonline.net/lote/detalhe/92852", " REBOQUE CANAV 1CX 90M, USICAMP, ANO 2008, 96261, LOC. DIAMANTE 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=HYPERLINK("https://www.leilaoonline.net/lote/detalhe/92854", "3226")</f>
      </c>
      <c r="B28" s="4" t="s">
        <f>=HYPERLINK("https://www.leilaoonline.net/lote/detalhe/92854", " SEMI REBOQUE USICAMP 12,50M, CANA INTEIRA ,ANO 2008, FR 56331, LOC. DIAMANTE 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=HYPERLINK("https://www.leilaoonline.net/lote/detalhe/92866", "3228")</f>
      </c>
      <c r="B29" s="4" t="s">
        <f>=HYPERLINK("https://www.leilaoonline.net/lote/detalhe/92866", " SEMI REBOQUE RANDON, ANO 2007/2007, FR93621, LOC. SANTA CANDIDA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=HYPERLINK("https://www.leilaoonline.net/lote/detalhe/92845", "3229")</f>
      </c>
      <c r="B30" s="4" t="s">
        <f>=HYPERLINK("https://www.leilaoonline.net/lote/detalhe/92845", " SEMI REBOQUE USICAMP 12,50M, ANO 2008, FR 96702, LOC. DIAMANTE 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=HYPERLINK("https://www.leilaoonline.net/lote/detalhe/92842", "3230")</f>
      </c>
      <c r="B31" s="4" t="s">
        <f>=HYPERLINK("https://www.leilaoonline.net/lote/detalhe/92842", " SEMI REBOQUE 12,5M SANTA ISABEL,CANA INTEIRA, ANO 2012, FR 164426, LOC.SANTA CANDIDA")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=HYPERLINK("https://www.leilaoonline.net/lote/detalhe/92868", "3231")</f>
      </c>
      <c r="B32" s="4" t="s">
        <f>=HYPERLINK("https://www.leilaoonline.net/lote/detalhe/92868", " SEMI REBOQUE RANDON, ANO 2010/2011, FR 22575, LOC. SANTA CANDIDA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=HYPERLINK("https://www.leilaoonline.net/lote/detalhe/92857", "3232")</f>
      </c>
      <c r="B33" s="4" t="s">
        <f>=HYPERLINK("https://www.leilaoonline.net/lote/detalhe/92857", " SEMI REBOQUE RANDON 12,50M CANA PICADA , ANO 2008, FR 96227, LOC. DIAMANTE 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=HYPERLINK("https://www.leilaoonline.net/lote/detalhe/92848", "3233")</f>
      </c>
      <c r="B34" s="4" t="s">
        <f>=HYPERLINK("https://www.leilaoonline.net/lote/detalhe/92848", " SEMI REBOQUE RANDON 11,80M, ANO 2007/2007, CANA INTEIRA , FR 121397,LOC. DIAMANTE 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=HYPERLINK("https://www.leilaoonline.net/lote/detalhe/92869", "3234")</f>
      </c>
      <c r="B35" s="4" t="s">
        <f>=HYPERLINK("https://www.leilaoonline.net/lote/detalhe/92869", " REBOQUE RANDON, ANO 2010/2011, FR 56849, LOC. SANTA CANDIDA")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=HYPERLINK("https://www.leilaoonline.net/lote/detalhe/92867", "3235")</f>
      </c>
      <c r="B36" s="4" t="s">
        <f>=HYPERLINK("https://www.leilaoonline.net/lote/detalhe/92867", " 1 SULCADOR 2L, FR 072561, LOC. SANTA CANDIDA 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11.100,00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=HYPERLINK("https://www.leilaoonline.net/lote/detalhe/92873", "3236")</f>
      </c>
      <c r="B37" s="4" t="s">
        <f>=HYPERLINK("https://www.leilaoonline.net/lote/detalhe/92873", " 1 SULCADOR 2L, FR 165269, LOC. SANTA CANDIDA 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9.200,00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=HYPERLINK("https://www.leilaoonline.net/lote/detalhe/92876", "3237")</f>
      </c>
      <c r="B38" s="4" t="s">
        <f>=HYPERLINK("https://www.leilaoonline.net/lote/detalhe/92876", " 25 UND. DE TARUGO( PROLONGADOR ) SF, LOC. SANTA CANDIDA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=HYPERLINK("https://www.leilaoonline.net/lote/detalhe/92872", "3238")</f>
      </c>
      <c r="B39" s="4" t="s">
        <f>=HYPERLINK("https://www.leilaoonline.net/lote/detalhe/92872", " 1 GRADE TATU , FR 600245, LOC. SANTA CANDIDA ")</f>
      </c>
      <c r="C39" s="4" t="inlineStr">
        <is>
          <t>Vendido</t>
        </is>
      </c>
      <c r="D39" s="4" t="inlineStr">
        <is>
          <t>94</t>
        </is>
      </c>
      <c r="E39" s="5" t="inlineStr">
        <is>
          <t>39.000,00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=HYPERLINK("https://www.leilaoonline.net/lote/detalhe/92875", "3239")</f>
      </c>
      <c r="B40" s="4" t="s">
        <f>=HYPERLINK("https://www.leilaoonline.net/lote/detalhe/92875", " 7 CONTAINER ( sendo 1 c/ pedaços de bomba) SF, LOC. SANTA CANDIDA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=HYPERLINK("https://www.leilaoonline.net/lote/detalhe/92870", "3240")</f>
      </c>
      <c r="B41" s="4" t="s">
        <f>=HYPERLINK("https://www.leilaoonline.net/lote/detalhe/92870", " TRATOR VALTRA BT210, FR 100740, 2015, LOC. SANTA CANDIDA ")</f>
      </c>
      <c r="C41" s="4" t="inlineStr">
        <is>
          <t>Não vendido</t>
        </is>
      </c>
      <c r="D41" s="4" t="inlineStr">
        <is>
          <t>125</t>
        </is>
      </c>
      <c r="E41" s="5" t="inlineStr">
        <is>
          <t>277.000,00</t>
        </is>
      </c>
      <c r="F41" s="4" t="inlineStr">
        <is>
          <t>3000.00</t>
        </is>
      </c>
    </row>
    <row collapsed="false" customFormat="false" customHeight="false" hidden="false" ht="12.1" outlineLevel="0" r="42">
      <c r="A42" s="5" t="s">
        <f>=HYPERLINK("https://www.leilaoonline.net/lote/detalhe/92877", "3241")</f>
      </c>
      <c r="B42" s="4" t="s">
        <f>=HYPERLINK("https://www.leilaoonline.net/lote/detalhe/92877", " TRATOR VALTRA BT210, FR 100738, 2015, LOC. SANTA CANDIDA ")</f>
      </c>
      <c r="C42" s="4" t="inlineStr">
        <is>
          <t>Não vendido</t>
        </is>
      </c>
      <c r="D42" s="4" t="inlineStr">
        <is>
          <t>148</t>
        </is>
      </c>
      <c r="E42" s="5" t="inlineStr">
        <is>
          <t>276.000,00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=HYPERLINK("https://www.leilaoonline.net/lote/detalhe/92871", "3242")</f>
      </c>
      <c r="B43" s="4" t="s">
        <f>=HYPERLINK("https://www.leilaoonline.net/lote/detalhe/92871", " CAMINHÃO BASCULANTE 3344 6X4 2010, MB AXOR , FR 19115, LOC. SANTA CANDIDA ")</f>
      </c>
      <c r="C43" s="4" t="inlineStr">
        <is>
          <t>Vendido</t>
        </is>
      </c>
      <c r="D43" s="4" t="inlineStr">
        <is>
          <t>125</t>
        </is>
      </c>
      <c r="E43" s="5" t="inlineStr">
        <is>
          <t>193.000,00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=HYPERLINK("https://www.leilaoonline.net/lote/detalhe/92853", "3243")</f>
      </c>
      <c r="B44" s="4" t="s">
        <f>=HYPERLINK("https://www.leilaoonline.net/lote/detalhe/92853", " FIAT STRADA WORKING, ANO 2015/2016, FR 19613, LOC. SANTA CANDIDA")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37.000,00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=HYPERLINK("https://www.leilaoonline.net/lote/detalhe/92844", "3244")</f>
      </c>
      <c r="B45" s="4" t="s">
        <f>=HYPERLINK("https://www.leilaoonline.net/lote/detalhe/92844", " FIAT STRADA WORKING, ANO 2015/2016, FR 19620, LOC. SANTA CANDIDA")</f>
      </c>
      <c r="C45" s="4" t="inlineStr">
        <is>
          <t>Não vendido</t>
        </is>
      </c>
      <c r="D45" s="4" t="inlineStr">
        <is>
          <t>36</t>
        </is>
      </c>
      <c r="E45" s="5" t="inlineStr">
        <is>
          <t>36.500,00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=HYPERLINK("https://www.leilaoonline.net/lote/detalhe/92849", "3245")</f>
      </c>
      <c r="B46" s="4" t="s">
        <f>=HYPERLINK("https://www.leilaoonline.net/lote/detalhe/92849", " FIAT UNO WAY 1.0, ANO 2015/2016 , FR 19609, LOC. DIAMANTE 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=HYPERLINK("https://www.leilaoonline.net/lote/detalhe/92843", "3246")</f>
      </c>
      <c r="B47" s="4" t="s">
        <f>=HYPERLINK("https://www.leilaoonline.net/lote/detalhe/92843", " VW NOVO GOL 1.6 CITY, ANO 2012/2013, FR 19652, LOC. SANTA CANDIDA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=HYPERLINK("https://www.leilaoonline.net/lote/detalhe/92874", "3247")</f>
      </c>
      <c r="B48" s="4" t="s">
        <f>=HYPERLINK("https://www.leilaoonline.net/lote/detalhe/92874", " 2 ENLEIRADEIRA E 1 PULVERIZADOR , FR 20260, LOC. SANTA CANDIDA ")</f>
      </c>
      <c r="C48" s="4" t="inlineStr">
        <is>
          <t>Vendido</t>
        </is>
      </c>
      <c r="D48" s="4" t="inlineStr">
        <is>
          <t>28</t>
        </is>
      </c>
      <c r="E48" s="5" t="inlineStr">
        <is>
          <t>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=HYPERLINK("https://www.leilaoonline.net/lote/detalhe/92878", "3248")</f>
      </c>
      <c r="B49" s="4" t="s">
        <f>=HYPERLINK("https://www.leilaoonline.net/lote/detalhe/92878", " 1 SULCADOR 2L, FR 19723, LOC. SANTA CANDIDA ")</f>
      </c>
      <c r="C49" s="4" t="inlineStr">
        <is>
          <t>Vendido</t>
        </is>
      </c>
      <c r="D49" s="4" t="inlineStr">
        <is>
          <t>35</t>
        </is>
      </c>
      <c r="E49" s="5" t="inlineStr">
        <is>
          <t>11.250,00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=HYPERLINK("https://www.leilaoonline.net/lote/detalhe/92879", "3249")</f>
      </c>
      <c r="B50" s="4" t="s">
        <f>=HYPERLINK("https://www.leilaoonline.net/lote/detalhe/92879", " 1 SULCADOR 2L, FR 20314, LOC. SANTA CANDIDA 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3.950,00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=HYPERLINK("https://www.leilaoonline.net/lote/detalhe/92881", "3250")</f>
      </c>
      <c r="B51" s="4" t="s">
        <f>=HYPERLINK("https://www.leilaoonline.net/lote/detalhe/92881", " 3 ESTEIRAS, 3 MAQUINAS DE COSTURA E 3 MOEGA ( 1 PARCIALMENTE DESMONTADA , SF , LOC. SANTA CANDIDA ")</f>
      </c>
      <c r="C51" s="4" t="inlineStr">
        <is>
          <t>Vendido</t>
        </is>
      </c>
      <c r="D51" s="4" t="inlineStr">
        <is>
          <t>84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=HYPERLINK("https://www.leilaoonline.net/lote/detalhe/92886", "3251")</f>
      </c>
      <c r="B52" s="4" t="s">
        <f>=HYPERLINK("https://www.leilaoonline.net/lote/detalhe/92886", " COLHEDORA JOHN DEERE 3522 2L, 2010, FR101466, LOC. BARRA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=HYPERLINK("https://www.leilaoonline.net/lote/detalhe/92887", "3252")</f>
      </c>
      <c r="B53" s="4" t="s">
        <f>=HYPERLINK("https://www.leilaoonline.net/lote/detalhe/92887", " COLHEDORA JOHN DEERE 3522 2L, 2010, FR101468, LOC. BARRA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=HYPERLINK("https://www.leilaoonline.net/lote/detalhe/92905", "3253")</f>
      </c>
      <c r="B54" s="4" t="s">
        <f>=HYPERLINK("https://www.leilaoonline.net/lote/detalhe/92905", " COLHEDORA JOHN DEERE 3522, 2010, FR101467, LOC.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=HYPERLINK("https://www.leilaoonline.net/lote/detalhe/92902", "3254")</f>
      </c>
      <c r="B55" s="4" t="s">
        <f>=HYPERLINK("https://www.leilaoonline.net/lote/detalhe/92902", " COLHEDORA JOHN DEERE 3510, 2008, FR139505, LOC. BARRA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=HYPERLINK("https://www.leilaoonline.net/lote/detalhe/92891", "3255")</f>
      </c>
      <c r="B56" s="4" t="s">
        <f>=HYPERLINK("https://www.leilaoonline.net/lote/detalhe/92891", " COLHEDORA JOHN DEERE 3510, 2008, FR62214, LOC. BARRA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=HYPERLINK("https://www.leilaoonline.net/lote/detalhe/92906", "3256")</f>
      </c>
      <c r="B57" s="4" t="s">
        <f>=HYPERLINK("https://www.leilaoonline.net/lote/detalhe/92906", " CARROCERIA CANA PICADA RODOKING , FR 96395, LOC. BARRA 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=HYPERLINK("https://www.leilaoonline.net/lote/detalhe/92907", "3257")</f>
      </c>
      <c r="B58" s="4" t="s">
        <f>=HYPERLINK("https://www.leilaoonline.net/lote/detalhe/92907", " CARROCERIA CANA PICADA RODOKING , FR 96393, LOC. BARRA 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=HYPERLINK("https://www.leilaoonline.net/lote/detalhe/92910", "3258")</f>
      </c>
      <c r="B59" s="4" t="s">
        <f>=HYPERLINK("https://www.leilaoonline.net/lote/detalhe/92910", " CARROCERIA CANA PICADA RODOKING , FR 96394, LOC. BARRA 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=HYPERLINK("https://www.leilaoonline.net/lote/detalhe/92901", "3259")</f>
      </c>
      <c r="B60" s="4" t="s">
        <f>=HYPERLINK("https://www.leilaoonline.net/lote/detalhe/92901", " COLHEDORA JOHN DEERE 3522 2L, 2012, FR72117, LOC. BARRA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=HYPERLINK("https://www.leilaoonline.net/lote/detalhe/92900", "3260")</f>
      </c>
      <c r="B61" s="4" t="s">
        <f>=HYPERLINK("https://www.leilaoonline.net/lote/detalhe/92900", " COLHEDORA JOHN DEERE 3520, 2011, FR360856, LOC. BARRA 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33.000,00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=HYPERLINK("https://www.leilaoonline.net/lote/detalhe/92893", "3261")</f>
      </c>
      <c r="B62" s="4" t="s">
        <f>=HYPERLINK("https://www.leilaoonline.net/lote/detalhe/92893", " COLHEDORA JOHN DEERE 3522 2L, 2010, FR50143 LOC. BARRA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=HYPERLINK("https://www.leilaoonline.net/lote/detalhe/92904", "3262")</f>
      </c>
      <c r="B63" s="4" t="s">
        <f>=HYPERLINK("https://www.leilaoonline.net/lote/detalhe/92904", " TRATOR CASE MAXXUM 180, FR 102828, 2010, LOC. BARRA ")</f>
      </c>
      <c r="C63" s="4" t="inlineStr">
        <is>
          <t>Vendido</t>
        </is>
      </c>
      <c r="D63" s="4" t="inlineStr">
        <is>
          <t>71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=HYPERLINK("https://www.leilaoonline.net/lote/detalhe/92908", "3263")</f>
      </c>
      <c r="B64" s="4" t="s">
        <f>=HYPERLINK("https://www.leilaoonline.net/lote/detalhe/92908", " AREA DE VIVENCIA , FR 103989, LOC. BARRA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=HYPERLINK("https://www.leilaoonline.net/lote/detalhe/92896", "3264")</f>
      </c>
      <c r="B65" s="4" t="s">
        <f>=HYPERLINK("https://www.leilaoonline.net/lote/detalhe/92896", " REBOQUE RODOVIARIA 7,60M, ANO 1984, FR 96562, LOC. BARRA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=HYPERLINK("https://www.leilaoonline.net/lote/detalhe/92897", "3265")</f>
      </c>
      <c r="B66" s="4" t="s">
        <f>=HYPERLINK("https://www.leilaoonline.net/lote/detalhe/92897", " REBOQUE RANDON 2011/2012 C/ TANQUE DE FIBRA E DOLLY 2008, FR 98895/103989, LOC. BARRA ")</f>
      </c>
      <c r="C66" s="4" t="inlineStr">
        <is>
          <t>Vendido</t>
        </is>
      </c>
      <c r="D66" s="4" t="inlineStr">
        <is>
          <t>68</t>
        </is>
      </c>
      <c r="E66" s="5" t="inlineStr">
        <is>
          <t>79.500,00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=HYPERLINK("https://www.leilaoonline.net/lote/detalhe/92911", "3266")</f>
      </c>
      <c r="B67" s="4" t="s">
        <f>=HYPERLINK("https://www.leilaoonline.net/lote/detalhe/92911", " SEMENTADEIRA ATA , FR 103847, LOC. BARRA ")</f>
      </c>
      <c r="C67" s="4" t="inlineStr">
        <is>
          <t>Vendido</t>
        </is>
      </c>
      <c r="D67" s="4" t="inlineStr">
        <is>
          <t>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=HYPERLINK("https://www.leilaoonline.net/lote/detalhe/92912", "3267")</f>
      </c>
      <c r="B68" s="4" t="s">
        <f>=HYPERLINK("https://www.leilaoonline.net/lote/detalhe/92912", " SEMENTADEIRA ATA , FR 103846, LOC. BARRA 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=HYPERLINK("https://www.leilaoonline.net/lote/detalhe/92885", "3268")</f>
      </c>
      <c r="B69" s="4" t="s">
        <f>=HYPERLINK("https://www.leilaoonline.net/lote/detalhe/92885", " (SUCATA) COLHEDORA JOHN DEERE 3522 2L, 2010, FR101459, LOC. BARRA 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=HYPERLINK("https://www.leilaoonline.net/lote/detalhe/92903", "3269")</f>
      </c>
      <c r="B70" s="4" t="s">
        <f>=HYPERLINK("https://www.leilaoonline.net/lote/detalhe/92903", " COLHEDORA JOHN DEERE 3522, 2010, FR101463, LOC. BARRA 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=HYPERLINK("https://www.leilaoonline.net/lote/detalhe/92925", "3270")</f>
      </c>
      <c r="B71" s="4" t="s">
        <f>=HYPERLINK("https://www.leilaoonline.net/lote/detalhe/92925", " CARROCERIA BAU, FR 98511, LOC. BARRA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=HYPERLINK("https://www.leilaoonline.net/lote/detalhe/92929", "3271")</f>
      </c>
      <c r="B72" s="4" t="s">
        <f>=HYPERLINK("https://www.leilaoonline.net/lote/detalhe/92929", " COLHEDORA JOHN DEERE 3522, 2010,  FR101448, LOC. BARRA ")</f>
      </c>
      <c r="C72" s="4" t="inlineStr">
        <is>
          <t>Vendido</t>
        </is>
      </c>
      <c r="D72" s="4" t="inlineStr">
        <is>
          <t>16</t>
        </is>
      </c>
      <c r="E72" s="5" t="inlineStr">
        <is>
          <t>39.000,00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=HYPERLINK("https://www.leilaoonline.net/lote/detalhe/92926", "3272")</f>
      </c>
      <c r="B73" s="4" t="s">
        <f>=HYPERLINK("https://www.leilaoonline.net/lote/detalhe/92926", " 50 BANDEJA DE MUDA ( 150 MUDAS CADA ) SF , LOC. BARRA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=HYPERLINK("https://www.leilaoonline.net/lote/detalhe/92937", "3273")</f>
      </c>
      <c r="B74" s="4" t="s">
        <f>=HYPERLINK("https://www.leilaoonline.net/lote/detalhe/92937", " S10 CABINE DUPLA LS FD2, 2012/2013, SF , LOC. BARRA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42.000,00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=HYPERLINK("https://www.leilaoonline.net/lote/detalhe/92936", "3274")</f>
      </c>
      <c r="B75" s="4" t="s">
        <f>=HYPERLINK("https://www.leilaoonline.net/lote/detalhe/92936", " 260 UND. DE DISCO DE ARRADO, SF, LOC. BARRA 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=HYPERLINK("https://www.leilaoonline.net/lote/detalhe/92894", "3275")</f>
      </c>
      <c r="B76" s="4" t="s">
        <f>=HYPERLINK("https://www.leilaoonline.net/lote/detalhe/92894", " ENFARDADORA PALHA ARRASTO, FR 57431, LOC. BARRA ")</f>
      </c>
      <c r="C76" s="4" t="inlineStr">
        <is>
          <t>Não vendido</t>
        </is>
      </c>
      <c r="D76" s="4" t="inlineStr">
        <is>
          <t>40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=HYPERLINK("https://www.leilaoonline.net/lote/detalhe/92895", "3276")</f>
      </c>
      <c r="B77" s="4" t="s">
        <f>=HYPERLINK("https://www.leilaoonline.net/lote/detalhe/92895", " ENFARDADORA PALHA ARRASTO, FR 57432, LOC. BARRA ")</f>
      </c>
      <c r="C77" s="4" t="inlineStr">
        <is>
          <t>Não vendido</t>
        </is>
      </c>
      <c r="D77" s="4" t="inlineStr">
        <is>
          <t>35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=HYPERLINK("https://www.leilaoonline.net/lote/detalhe/92899", "3277")</f>
      </c>
      <c r="B78" s="4" t="s">
        <f>=HYPERLINK("https://www.leilaoonline.net/lote/detalhe/92899", " ENFARDADORA PALHA ARRASTO, FR 57430, LOC. BARRA ")</f>
      </c>
      <c r="C78" s="4" t="inlineStr">
        <is>
          <t>Não vendido</t>
        </is>
      </c>
      <c r="D78" s="4" t="inlineStr">
        <is>
          <t>35</t>
        </is>
      </c>
      <c r="E78" s="5" t="inlineStr">
        <is>
          <t>15.750,00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=HYPERLINK("https://www.leilaoonline.net/lote/detalhe/92890", "3278")</f>
      </c>
      <c r="B79" s="4" t="s">
        <f>=HYPERLINK("https://www.leilaoonline.net/lote/detalhe/92890", " ACUMULADOR PT2010 NEW HOLLAND, FR 56712, LOC. BARRA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=HYPERLINK("https://www.leilaoonline.net/lote/detalhe/92898", "3279")</f>
      </c>
      <c r="B80" s="4" t="s">
        <f>=HYPERLINK("https://www.leilaoonline.net/lote/detalhe/92898", " ENLEIRADOR VERMEER PRO17, FR57353, LOC.BARRA")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=HYPERLINK("https://www.leilaoonline.net/lote/detalhe/92889", "3280")</f>
      </c>
      <c r="B81" s="4" t="s">
        <f>=HYPERLINK("https://www.leilaoonline.net/lote/detalhe/92889", " ENLEIRADOR VERMEER PRO17, FR57354, LOC.BARRA")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=HYPERLINK("https://www.leilaoonline.net/lote/detalhe/92931", "3281")</f>
      </c>
      <c r="B82" s="4" t="s">
        <f>=HYPERLINK("https://www.leilaoonline.net/lote/detalhe/92931", "1 MOTO BOMBA , FR 102401, LOC. BARRA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=HYPERLINK("https://www.leilaoonline.net/lote/detalhe/92930", "3283")</f>
      </c>
      <c r="B83" s="4" t="s">
        <f>=HYPERLINK("https://www.leilaoonline.net/lote/detalhe/92930", " 5 ROLO DE BORRACHA DE ESTEIRA-LONA, SF, LOC. BARRA ")</f>
      </c>
      <c r="C83" s="4" t="inlineStr">
        <is>
          <t>Vendido</t>
        </is>
      </c>
      <c r="D83" s="4" t="inlineStr">
        <is>
          <t>33</t>
        </is>
      </c>
      <c r="E83" s="5" t="inlineStr">
        <is>
          <t>11.000,00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=HYPERLINK("https://www.leilaoonline.net/lote/detalhe/92933", "3284")</f>
      </c>
      <c r="B84" s="4" t="s">
        <f>=HYPERLINK("https://www.leilaoonline.net/lote/detalhe/92933", " GARRA , PATR. 267731, LOC. BARRA ")</f>
      </c>
      <c r="C84" s="4" t="inlineStr">
        <is>
          <t>Não vendido</t>
        </is>
      </c>
      <c r="D84" s="4" t="inlineStr">
        <is>
          <t>28</t>
        </is>
      </c>
      <c r="E84" s="5" t="inlineStr">
        <is>
          <t>8.250,00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=HYPERLINK("https://www.leilaoonline.net/lote/detalhe/92935", "3286")</f>
      </c>
      <c r="B85" s="4" t="s">
        <f>=HYPERLINK("https://www.leilaoonline.net/lote/detalhe/92935", " 15 TONELADAS DE TUBO DE EVAPORAÇÃO,( VENDA POR KG),  MED.4 MTS, CX 1 1/2, ALGUNS ENTUPIDO,SF, LOC. BARRA")</f>
      </c>
      <c r="C85" s="4" t="inlineStr">
        <is>
          <t>Vendido</t>
        </is>
      </c>
      <c r="D85" s="4" t="inlineStr">
        <is>
          <t>26</t>
        </is>
      </c>
      <c r="E85" s="5" t="inlineStr">
        <is>
          <t>78.000,00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=HYPERLINK("https://www.leilaoonline.net/lote/detalhe/92932", "3287")</f>
      </c>
      <c r="B86" s="4" t="s">
        <f>=HYPERLINK("https://www.leilaoonline.net/lote/detalhe/92932", "SUCATA ELETRICA / ELETRONICA QTD. APROXIMADA 4 TON. ( MOTORES, MAQ. DE SOLDA ,4 BAG SUCATA DE CHICOTE - VENDA POR KILO - LOC. BARRA ")</f>
      </c>
      <c r="C86" s="4" t="inlineStr">
        <is>
          <t>Não vendido</t>
        </is>
      </c>
      <c r="D86" s="4" t="inlineStr">
        <is>
          <t>40</t>
        </is>
      </c>
      <c r="E86" s="5" t="inlineStr">
        <is>
          <t>33.600,00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=HYPERLINK("https://www.leilaoonline.net/lote/detalhe/93512", "3288")</f>
      </c>
      <c r="B87" s="4" t="s">
        <f>=HYPERLINK("https://www.leilaoonline.net/lote/detalhe/93512", "SUCATA DE MÓVEIS E UTENSILIOS DIVERSOS, SF , LOC.BARRA ")</f>
      </c>
      <c r="C87" s="4" t="inlineStr">
        <is>
          <t>Vendido</t>
        </is>
      </c>
      <c r="D87" s="4" t="inlineStr">
        <is>
          <t>6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=HYPERLINK("https://www.leilaoonline.net/lote/detalhe/92928", "3289")</f>
      </c>
      <c r="B88" s="4" t="s">
        <f>=HYPERLINK("https://www.leilaoonline.net/lote/detalhe/92928", " 1 MOTO BOMBA , 1 CAMBIO E 1 TUBO DE CONTROLE , SF, LOC. BARRA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=HYPERLINK("https://www.leilaoonline.net/lote/detalhe/92846", "3312")</f>
      </c>
      <c r="B89" s="4" t="s">
        <f>=HYPERLINK("https://www.leilaoonline.net/lote/detalhe/92846", " MOTOR DIESEL ( SUCATEADO) SF, LOC. DIAMANTE ")</f>
      </c>
      <c r="C89" s="4" t="inlineStr">
        <is>
          <t>Vendido</t>
        </is>
      </c>
      <c r="D89" s="4" t="inlineStr">
        <is>
          <t>55</t>
        </is>
      </c>
      <c r="E89" s="5" t="inlineStr">
        <is>
          <t>16.000,00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=HYPERLINK("https://www.leilaoonline.net/lote/detalhe/94109", "3316")</f>
      </c>
      <c r="B90" s="4" t="s">
        <f>=HYPERLINK("https://www.leilaoonline.net/lote/detalhe/94109", "LOTE DE PNEUS - VEJA DESCRIÇÃO , SF, LOC. BARRA ")</f>
      </c>
      <c r="C90" s="4" t="inlineStr">
        <is>
          <t>Vendido</t>
        </is>
      </c>
      <c r="D90" s="4" t="inlineStr">
        <is>
          <t>72</t>
        </is>
      </c>
      <c r="E90" s="5" t="inlineStr">
        <is>
          <t>44.000,00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=HYPERLINK("https://www.leilaoonline.net/lote/detalhe/94141", "3317")</f>
      </c>
      <c r="B91" s="4" t="s">
        <f>=HYPERLINK("https://www.leilaoonline.net/lote/detalhe/94141", "LOTE DE PNEUS - VEJA DESCRIÇÃO , SF, LOC. BARRA ")</f>
      </c>
      <c r="C91" s="4" t="inlineStr">
        <is>
          <t>Vendido</t>
        </is>
      </c>
      <c r="D91" s="4" t="inlineStr">
        <is>
          <t>32</t>
        </is>
      </c>
      <c r="E91" s="5" t="inlineStr">
        <is>
          <t>6.650,00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=HYPERLINK("https://www.leilaoonline.net/lote/detalhe/94396", "3318")</f>
      </c>
      <c r="B92" s="4" t="s">
        <f>=HYPERLINK("https://www.leilaoonline.net/lote/detalhe/94396", "LOTE DE MÓVEIS E  UTENSÍLIOS, SF, VEJA DESCRITIVO , LOC. FUNDAÇÃO RAIZEN / DOIS CORREGOS/SP")</f>
      </c>
      <c r="C92" s="4" t="inlineStr">
        <is>
          <t>Vendido</t>
        </is>
      </c>
      <c r="D92" s="4" t="inlineStr">
        <is>
          <t>6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=HYPERLINK("https://www.leilaoonline.net/lote/detalhe/92836", "4150")</f>
      </c>
      <c r="B93" s="4" t="s">
        <f>=HYPERLINK("https://www.leilaoonline.net/lote/detalhe/92836", " TRATOR VALTRA MOD:BM100 2008 FR 19700 - UNIDADE PARAÍSO")</f>
      </c>
      <c r="C93" s="4" t="inlineStr">
        <is>
          <t>Vendido</t>
        </is>
      </c>
      <c r="D93" s="4" t="inlineStr">
        <is>
          <t>53</t>
        </is>
      </c>
      <c r="E93" s="5" t="inlineStr">
        <is>
          <t>120.000,00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=HYPERLINK("https://www.leilaoonline.net/lote/detalhe/92861", "5123")</f>
      </c>
      <c r="B94" s="4" t="s">
        <f>=HYPERLINK("https://www.leilaoonline.net/lote/detalhe/92861", " MOTOR ( SUCATA ), TANQUE E RADIADOR , SF, LOC. SANTA CANDIDA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5.800,00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=HYPERLINK("https://www.leilaoonline.net/lote/detalhe/92862", "5124")</f>
      </c>
      <c r="B95" s="4" t="s">
        <f>=HYPERLINK("https://www.leilaoonline.net/lote/detalhe/92862", " TRATOR CASE 260, ANO 2017, (OBS.QUEIMADO ), LOC. SANTA CANDIDA 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=HYPERLINK("https://www.leilaoonline.net/lote/detalhe/92880", "5148")</f>
      </c>
      <c r="B96" s="4" t="s">
        <f>=HYPERLINK("https://www.leilaoonline.net/lote/detalhe/92880", " 2 TRANSBORDOS SANTAL , FR 17302/17331, LOC. SANTA CANDIDA")</f>
      </c>
      <c r="C96" s="4" t="inlineStr">
        <is>
          <t>Não vendido</t>
        </is>
      </c>
      <c r="D96" s="4" t="inlineStr">
        <is>
          <t>43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=HYPERLINK("https://www.leilaoonline.net/lote/detalhe/92921", "11050")</f>
      </c>
      <c r="B97" s="4" t="s">
        <f>=HYPERLINK("https://www.leilaoonline.net/lote/detalhe/92921", " S.REBOQUE RANDON 11,80 M, ANO 2007/2007, FR91167, LOC. BONFIM ")</f>
      </c>
      <c r="C97" s="4" t="inlineStr">
        <is>
          <t>Vendido</t>
        </is>
      </c>
      <c r="D97" s="4" t="inlineStr">
        <is>
          <t>4</t>
        </is>
      </c>
      <c r="E97" s="5" t="inlineStr">
        <is>
          <t>24.500,00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=HYPERLINK("https://www.leilaoonline.net/lote/detalhe/92920", "11052")</f>
      </c>
      <c r="B98" s="4" t="s">
        <f>=HYPERLINK("https://www.leilaoonline.net/lote/detalhe/92920", " S. REBOQUE 12,5 S.ISABEL , ANO 2012/2012, FR164438, LOC. BONFIM ")</f>
      </c>
      <c r="C98" s="4" t="inlineStr">
        <is>
          <t>Vendido</t>
        </is>
      </c>
      <c r="D98" s="4" t="inlineStr">
        <is>
          <t>21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=HYPERLINK("https://www.leilaoonline.net/lote/detalhe/92993", "11106")</f>
      </c>
      <c r="B99" s="4" t="s">
        <f>=HYPERLINK("https://www.leilaoonline.net/lote/detalhe/92993", " REBOQUE RANDON 2012, FR 121512, LOC. BONFIM ")</f>
      </c>
      <c r="C99" s="4" t="inlineStr">
        <is>
          <t>Não vendido</t>
        </is>
      </c>
      <c r="D99" s="4" t="inlineStr">
        <is>
          <t>40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=HYPERLINK("https://www.leilaoonline.net/lote/detalhe/93019", "11107")</f>
      </c>
      <c r="B100" s="4" t="s">
        <f>=HYPERLINK("https://www.leilaoonline.net/lote/detalhe/93019", " S.REBOQUE RANDON, ANO 2009, FR81973, LOC. BONFIM")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=HYPERLINK("https://www.leilaoonline.net/lote/detalhe/93020", "11108")</f>
      </c>
      <c r="B101" s="4" t="s">
        <f>=HYPERLINK("https://www.leilaoonline.net/lote/detalhe/93020", " S.REBOQUE RANDON, ANO 2009, FR81972, LOC. BONFIM")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32.500,00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=HYPERLINK("https://www.leilaoonline.net/lote/detalhe/93000", "11109")</f>
      </c>
      <c r="B102" s="4" t="s">
        <f>=HYPERLINK("https://www.leilaoonline.net/lote/detalhe/93000", " S.REBOQUE RANDON, ANO 2012, FR121520, LOC. BONFIM ")</f>
      </c>
      <c r="C102" s="4" t="inlineStr">
        <is>
          <t>Vendido</t>
        </is>
      </c>
      <c r="D102" s="4" t="inlineStr">
        <is>
          <t>39</t>
        </is>
      </c>
      <c r="E102" s="5" t="inlineStr">
        <is>
          <t>54.000,00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=HYPERLINK("https://www.leilaoonline.net/lote/detalhe/93006", "11110")</f>
      </c>
      <c r="B103" s="4" t="s">
        <f>=HYPERLINK("https://www.leilaoonline.net/lote/detalhe/93006", " S.REBOQUE RANDON, ANO 2012, FR121522, LOC. BONFIM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=HYPERLINK("https://www.leilaoonline.net/lote/detalhe/93018", "11111")</f>
      </c>
      <c r="B104" s="4" t="s">
        <f>=HYPERLINK("https://www.leilaoonline.net/lote/detalhe/93018", " S.REBOQUE RANDON, ANO 2007, FR121417, LOC. BONFIM ")</f>
      </c>
      <c r="C104" s="4" t="inlineStr">
        <is>
          <t>Vendido</t>
        </is>
      </c>
      <c r="D104" s="4" t="inlineStr">
        <is>
          <t>17</t>
        </is>
      </c>
      <c r="E104" s="5" t="inlineStr">
        <is>
          <t>33.000,00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=HYPERLINK("https://www.leilaoonline.net/lote/detalhe/93007", "11112")</f>
      </c>
      <c r="B105" s="4" t="s">
        <f>=HYPERLINK("https://www.leilaoonline.net/lote/detalhe/93007", " S.REBOQUE RANDON, ANO 2007, FR121418 LOC. BONFIM 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=HYPERLINK("https://www.leilaoonline.net/lote/detalhe/93012", "11113")</f>
      </c>
      <c r="B106" s="4" t="s">
        <f>=HYPERLINK("https://www.leilaoonline.net/lote/detalhe/93012", " S.REBOQUE RANDON, ANO 2010, FR46863, LOC. BONFIM 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40.500,00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=HYPERLINK("https://www.leilaoonline.net/lote/detalhe/93005", "11114")</f>
      </c>
      <c r="B107" s="4" t="s">
        <f>=HYPERLINK("https://www.leilaoonline.net/lote/detalhe/93005", " REBOQUE RANDON, ANO 2012, FR121529, LOC. BONFIM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=HYPERLINK("https://www.leilaoonline.net/lote/detalhe/93003", "11115")</f>
      </c>
      <c r="B108" s="4" t="s">
        <f>=HYPERLINK("https://www.leilaoonline.net/lote/detalhe/93003", " REBOQUE RANDON, ANO 2012, FR 121509, LOC. BONFIM 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=HYPERLINK("https://www.leilaoonline.net/lote/detalhe/92994", "11116")</f>
      </c>
      <c r="B109" s="4" t="s">
        <f>=HYPERLINK("https://www.leilaoonline.net/lote/detalhe/92994", " REBOQUE RANDON, ANO 2010/2011, FR 46914, LOC. BONFIM ")</f>
      </c>
      <c r="C109" s="4" t="inlineStr">
        <is>
          <t>Vendido</t>
        </is>
      </c>
      <c r="D109" s="4" t="inlineStr">
        <is>
          <t>10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=HYPERLINK("https://www.leilaoonline.net/lote/detalhe/93009", "11117")</f>
      </c>
      <c r="B110" s="4" t="s">
        <f>=HYPERLINK("https://www.leilaoonline.net/lote/detalhe/93009", " REBOQUE RANDON, ANO 2012, FR 121507, LOC. BONFIM 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=HYPERLINK("https://www.leilaoonline.net/lote/detalhe/92997", "11118")</f>
      </c>
      <c r="B111" s="4" t="s">
        <f>=HYPERLINK("https://www.leilaoonline.net/lote/detalhe/92997", " REBOQUE RANDON, ANO 2010/2011, FR 121483, LOC. BONFIM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=HYPERLINK("https://www.leilaoonline.net/lote/detalhe/93022", "11119")</f>
      </c>
      <c r="B112" s="4" t="s">
        <f>=HYPERLINK("https://www.leilaoonline.net/lote/detalhe/93022", " REBOQUE RANDON, ANO 2010/2011, FR 121489, LOC. BONFIM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39.000,00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=HYPERLINK("https://www.leilaoonline.net/lote/detalhe/93011", "11120")</f>
      </c>
      <c r="B113" s="4" t="s">
        <f>=HYPERLINK("https://www.leilaoonline.net/lote/detalhe/93011", " REBOQUE RANDON, ANO 2012, FR 121508, LOC. BONFIM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=HYPERLINK("https://www.leilaoonline.net/lote/detalhe/93001", "11121")</f>
      </c>
      <c r="B114" s="4" t="s">
        <f>=HYPERLINK("https://www.leilaoonline.net/lote/detalhe/93001", " REBOQUE RANDON, ANO 2012, FR70376, LOC. BONFIM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43.000,00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=HYPERLINK("https://www.leilaoonline.net/lote/detalhe/93013", "11122")</f>
      </c>
      <c r="B115" s="4" t="s">
        <f>=HYPERLINK("https://www.leilaoonline.net/lote/detalhe/93013", " S.REBOQUE RANDON, ANO 2008, FR 88642, LOC. BONFIM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43.000,00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=HYPERLINK("https://www.leilaoonline.net/lote/detalhe/93004", "11123")</f>
      </c>
      <c r="B116" s="4" t="s">
        <f>=HYPERLINK("https://www.leilaoonline.net/lote/detalhe/93004", " S. REBOQUE RANDON, ANO 2012, FR 10932, LOC.BONFIM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52.000,00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=HYPERLINK("https://www.leilaoonline.net/lote/detalhe/92985", "11124")</f>
      </c>
      <c r="B117" s="4" t="s">
        <f>=HYPERLINK("https://www.leilaoonline.net/lote/detalhe/92985", " REBOQUE RANDON 2010/2011, FR 121482, LOC. BONFIM")</f>
      </c>
      <c r="C117" s="4" t="inlineStr">
        <is>
          <t>Vendido</t>
        </is>
      </c>
      <c r="D117" s="4" t="inlineStr">
        <is>
          <t>8</t>
        </is>
      </c>
      <c r="E117" s="5" t="inlineStr">
        <is>
          <t>42.000,00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=HYPERLINK("https://www.leilaoonline.net/lote/detalhe/92987", "11125")</f>
      </c>
      <c r="B118" s="4" t="s">
        <f>=HYPERLINK("https://www.leilaoonline.net/lote/detalhe/92987", " REBOQUE RANDON 2012, FR 121510, LOC. BONFIM")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44.000,00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=HYPERLINK("https://www.leilaoonline.net/lote/detalhe/92986", "11126")</f>
      </c>
      <c r="B119" s="4" t="s">
        <f>=HYPERLINK("https://www.leilaoonline.net/lote/detalhe/92986", " CAMINHÃO M.BENZ AXOR 3344 S 6X4, ANO 2014,FR 119962, LOC. BONFIM ")</f>
      </c>
      <c r="C119" s="4" t="inlineStr">
        <is>
          <t>Vendido</t>
        </is>
      </c>
      <c r="D119" s="4" t="inlineStr">
        <is>
          <t>91</t>
        </is>
      </c>
      <c r="E119" s="5" t="inlineStr">
        <is>
          <t>199.500,00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=HYPERLINK("https://www.leilaoonline.net/lote/detalhe/92990", "11127")</f>
      </c>
      <c r="B120" s="4" t="s">
        <f>=HYPERLINK("https://www.leilaoonline.net/lote/detalhe/92990", " CAMINHÃO M.BENZ AXOR 3344 S 6X4, ANO 2014,FR 119978, LOC. BONFIM 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196.500,00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=HYPERLINK("https://www.leilaoonline.net/lote/detalhe/92991", "11128")</f>
      </c>
      <c r="B121" s="4" t="s">
        <f>=HYPERLINK("https://www.leilaoonline.net/lote/detalhe/92991", " CAMINHÃO VW. 31.320 CNC, ANO 2010, FR 119898, LOC. BONFIM")</f>
      </c>
      <c r="C121" s="4" t="inlineStr">
        <is>
          <t>Não vendido</t>
        </is>
      </c>
      <c r="D121" s="4" t="inlineStr">
        <is>
          <t>71</t>
        </is>
      </c>
      <c r="E121" s="5" t="inlineStr">
        <is>
          <t>102.000,00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=HYPERLINK("https://www.leilaoonline.net/lote/detalhe/92989", "11129")</f>
      </c>
      <c r="B122" s="4" t="s">
        <f>=HYPERLINK("https://www.leilaoonline.net/lote/detalhe/92989", " ÔNIBUS M. BENZ OF 1315, ANO 1993, FR 119006,,LOC. BONFIM 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26.000,00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=HYPERLINK("https://www.leilaoonline.net/lote/detalhe/92995", "11130")</f>
      </c>
      <c r="B123" s="4" t="s">
        <f>=HYPERLINK("https://www.leilaoonline.net/lote/detalhe/92995", " ÔNIBUS MARCOPOLO M. BENZ OF 1318, ANO 1993, FR 119008,LOC. BONFIM  ")</f>
      </c>
      <c r="C123" s="4" t="inlineStr">
        <is>
          <t>Não vendido</t>
        </is>
      </c>
      <c r="D123" s="4" t="inlineStr">
        <is>
          <t>22</t>
        </is>
      </c>
      <c r="E123" s="5" t="inlineStr">
        <is>
          <t>24.500,00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=HYPERLINK("https://www.leilaoonline.net/lote/detalhe/93002", "11131")</f>
      </c>
      <c r="B124" s="4" t="s">
        <f>=HYPERLINK("https://www.leilaoonline.net/lote/detalhe/93002", " CAMINHÃO AXOR 3344 S 6X4, ANO 2014, FR 119964, LOC. BONFIM")</f>
      </c>
      <c r="C124" s="4" t="inlineStr">
        <is>
          <t>Vendido</t>
        </is>
      </c>
      <c r="D124" s="4" t="inlineStr">
        <is>
          <t>100</t>
        </is>
      </c>
      <c r="E124" s="5" t="inlineStr">
        <is>
          <t>202.500,00</t>
        </is>
      </c>
      <c r="F124" s="4" t="inlineStr">
        <is>
          <t>1500.00</t>
        </is>
      </c>
    </row>
    <row collapsed="false" customFormat="false" customHeight="false" hidden="false" ht="12.1" outlineLevel="0" r="125">
      <c r="A125" s="5" t="s">
        <f>=HYPERLINK("https://www.leilaoonline.net/lote/detalhe/93008", "11132")</f>
      </c>
      <c r="B125" s="4" t="s">
        <f>=HYPERLINK("https://www.leilaoonline.net/lote/detalhe/93008", " CAMINHÃO AXOR 3344 S 6X4, ANO 2014, FR 119946, LOC. BONFIM")</f>
      </c>
      <c r="C125" s="4" t="inlineStr">
        <is>
          <t>Vendido</t>
        </is>
      </c>
      <c r="D125" s="4" t="inlineStr">
        <is>
          <t>80</t>
        </is>
      </c>
      <c r="E125" s="5" t="inlineStr">
        <is>
          <t>205.500,00</t>
        </is>
      </c>
      <c r="F125" s="4" t="inlineStr">
        <is>
          <t>1500.00</t>
        </is>
      </c>
    </row>
    <row collapsed="false" customFormat="false" customHeight="false" hidden="false" ht="12.1" outlineLevel="0" r="126">
      <c r="A126" s="5" t="s">
        <f>=HYPERLINK("https://www.leilaoonline.net/lote/detalhe/94389", "14001")</f>
      </c>
      <c r="B126" s="4" t="s">
        <f>=HYPERLINK("https://www.leilaoonline.net/lote/detalhe/94389", "SUCATAS DE AÇO , ( 60 TONELADAS ) SF, LOC. TERMINAL DE ARAUCÁRIA")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102.000,00</t>
        </is>
      </c>
      <c r="F126" s="4" t="inlineStr">
        <is>
          <t>0.10</t>
        </is>
      </c>
    </row>
    <row collapsed="false" customFormat="false" customHeight="false" hidden="false" ht="12.1" outlineLevel="0" r="127">
      <c r="A127" s="5" t="s">
        <f>=HYPERLINK("https://www.leilaoonline.net/lote/detalhe/92917", "15486")</f>
      </c>
      <c r="B127" s="4" t="s">
        <f>=HYPERLINK("https://www.leilaoonline.net/lote/detalhe/92917", " CAMINHÃO M. BENZ AXOR 1933 S 2006/2006, FR360409, UND BONFIM")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66.000,00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=HYPERLINK("https://www.leilaoonline.net/lote/detalhe/93021", "15491")</f>
      </c>
      <c r="B128" s="4" t="s">
        <f>=HYPERLINK("https://www.leilaoonline.net/lote/detalhe/93021", " REBOQUE STA ISABEL, ANO 2012, FR 64197, LOC.BONFIM")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42.000,00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=HYPERLINK("https://www.leilaoonline.net/lote/detalhe/92998", "15501")</f>
      </c>
      <c r="B129" s="4" t="s">
        <f>=HYPERLINK("https://www.leilaoonline.net/lote/detalhe/92998", " REBOQUE RANDON, ANO 2010, FR46860, 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=HYPERLINK("https://www.leilaoonline.net/lote/detalhe/92996", "15503")</f>
      </c>
      <c r="B130" s="4" t="s">
        <f>=HYPERLINK("https://www.leilaoonline.net/lote/detalhe/92996", " REBOQUE RANDON 2010, FR 96715, LOC. BONFIM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60.000,00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=HYPERLINK("https://www.leilaoonline.net/lote/detalhe/92988", "15505")</f>
      </c>
      <c r="B131" s="4" t="s">
        <f>=HYPERLINK("https://www.leilaoonline.net/lote/detalhe/92988", " S.REBOQUE USICAMP, ANO 2009, FR164006, LOC. BONFIM")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=HYPERLINK("https://www.leilaoonline.net/lote/detalhe/92818", "16019")</f>
      </c>
      <c r="B132" s="4" t="s">
        <f>=HYPERLINK("https://www.leilaoonline.net/lote/detalhe/92818", " TRANSBORDO SANTAL, ANO 2014, FR 91298, LOC. DESTIVALE 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=HYPERLINK("https://www.leilaoonline.net/lote/detalhe/93521", "16066")</f>
      </c>
      <c r="B133" s="4" t="s">
        <f>=HYPERLINK("https://www.leilaoonline.net/lote/detalhe/93521", "PLANT.CANA AUTOMÁTICA DMB, ANO 2010, FR88896, LOC. GASA")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=HYPERLINK("https://www.leilaoonline.net/lote/detalhe/92800", "16078")</f>
      </c>
      <c r="B134" s="4" t="s">
        <f>=HYPERLINK("https://www.leilaoonline.net/lote/detalhe/92800", " CARRETA TORTA , FR 103638, SF, LOC. GASA 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=HYPERLINK("https://www.leilaoonline.net/lote/detalhe/92835", "16086")</f>
      </c>
      <c r="B135" s="4" t="s">
        <f>=HYPERLINK("https://www.leilaoonline.net/lote/detalhe/92835", "CAMINHÃO M.BENZ 2213, ANO 1982/1982, FR91258, LOC. UNIVALEM")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38.500,00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=HYPERLINK("https://www.leilaoonline.net/lote/detalhe/92820", "16105")</f>
      </c>
      <c r="B136" s="4" t="s">
        <f>=HYPERLINK("https://www.leilaoonline.net/lote/detalhe/92820", " TRATOR VALTRA BH 210, ANO 2014, FR 84281, LOC. DESTIVALE ")</f>
      </c>
      <c r="C136" s="4" t="inlineStr">
        <is>
          <t>Não vendido</t>
        </is>
      </c>
      <c r="D136" s="4" t="inlineStr">
        <is>
          <t>95</t>
        </is>
      </c>
      <c r="E136" s="5" t="inlineStr">
        <is>
          <t>175.000,00</t>
        </is>
      </c>
      <c r="F136" s="4" t="inlineStr">
        <is>
          <t>1500.00</t>
        </is>
      </c>
    </row>
    <row collapsed="false" customFormat="false" customHeight="false" hidden="false" ht="12.1" outlineLevel="0" r="137">
      <c r="A137" s="5" t="s">
        <f>=HYPERLINK("https://www.leilaoonline.net/lote/detalhe/93456", "16207")</f>
      </c>
      <c r="B137" s="4" t="s">
        <f>=HYPERLINK("https://www.leilaoonline.net/lote/detalhe/93456", "CAMINHAO M.BENZ AXOR 3340 6X4, CARR. TRANSBORDO, ANO 2006/2006, FR173771. LOC. UNIVALEM ")</f>
      </c>
      <c r="C137" s="4" t="inlineStr">
        <is>
          <t>Não vendido</t>
        </is>
      </c>
      <c r="D137" s="4" t="inlineStr">
        <is>
          <t>53</t>
        </is>
      </c>
      <c r="E137" s="5" t="inlineStr">
        <is>
          <t>92.000,00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=HYPERLINK("https://www.leilaoonline.net/lote/detalhe/92918", "16212")</f>
      </c>
      <c r="B138" s="4" t="s">
        <f>=HYPERLINK("https://www.leilaoonline.net/lote/detalhe/92918", "CAMINHÃO VOLKSWAGEN 31.330 BMB CRC CM,  ANO 2012/2012,  FR81310, LOC. UNIVALEM ")</f>
      </c>
      <c r="C138" s="4" t="inlineStr">
        <is>
          <t>Não vendido</t>
        </is>
      </c>
      <c r="D138" s="4" t="inlineStr">
        <is>
          <t>100</t>
        </is>
      </c>
      <c r="E138" s="5" t="inlineStr">
        <is>
          <t>141.000,00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=HYPERLINK("https://www.leilaoonline.net/lote/detalhe/92919", "16213")</f>
      </c>
      <c r="B139" s="4" t="s">
        <f>=HYPERLINK("https://www.leilaoonline.net/lote/detalhe/92919", "CAMINHAO VOLKSWAGEN 31.320 CNC 6X4, ANO 2011/2012, FR 360454, LOC. UNIVALEM ")</f>
      </c>
      <c r="C139" s="4" t="inlineStr">
        <is>
          <t>Não vendido</t>
        </is>
      </c>
      <c r="D139" s="4" t="inlineStr">
        <is>
          <t>88</t>
        </is>
      </c>
      <c r="E139" s="5" t="inlineStr">
        <is>
          <t>121.000,00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=HYPERLINK("https://www.leilaoonline.net/lote/detalhe/92922", "16230")</f>
      </c>
      <c r="B140" s="4" t="s">
        <f>=HYPERLINK("https://www.leilaoonline.net/lote/detalhe/92922", "S.REBOQUE USICAMP 12,50M, CANA INTEIRA , ANO 2008/2008, FR 88500, LOC. GASA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=HYPERLINK("https://www.leilaoonline.net/lote/detalhe/92817", "16237")</f>
      </c>
      <c r="B141" s="4" t="s">
        <f>=HYPERLINK("https://www.leilaoonline.net/lote/detalhe/92817", " TRANSBORDO SANTAL, FR 91297, LOC. DESTIVALE 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7.500,00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=HYPERLINK("https://www.leilaoonline.net/lote/detalhe/92823", "16238")</f>
      </c>
      <c r="B142" s="4" t="s">
        <f>=HYPERLINK("https://www.leilaoonline.net/lote/detalhe/92823", " PLANTADORA DMB, FR 84705, LOC. DESTIVALE 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=HYPERLINK("https://www.leilaoonline.net/lote/detalhe/92819", "16239")</f>
      </c>
      <c r="B143" s="4" t="s">
        <f>=HYPERLINK("https://www.leilaoonline.net/lote/detalhe/92819", "PHANCHA FACCHINI, 3 EIXOS, 2014 FR 91147, LOC. DESTIVALE ")</f>
      </c>
      <c r="C143" s="4" t="inlineStr">
        <is>
          <t>Vendido</t>
        </is>
      </c>
      <c r="D143" s="4" t="inlineStr">
        <is>
          <t>77</t>
        </is>
      </c>
      <c r="E143" s="5" t="inlineStr">
        <is>
          <t>156.000,00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=HYPERLINK("https://www.leilaoonline.net/lote/detalhe/92812", "16240")</f>
      </c>
      <c r="B144" s="4" t="s">
        <f>=HYPERLINK("https://www.leilaoonline.net/lote/detalhe/92812", " TRANSBORDO ANTONINI 12T, ANO 2010, FR 84783, LOC. DESTIVALE")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=HYPERLINK("https://www.leilaoonline.net/lote/detalhe/92813", "16241")</f>
      </c>
      <c r="B145" s="4" t="s">
        <f>=HYPERLINK("https://www.leilaoonline.net/lote/detalhe/92813", " ANDAIME, PHANCHA, TRAVA E PROTEÇÃO, TAM. E MOD. DIVERSOS , SF , LOC. DESTIVALE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=HYPERLINK("https://www.leilaoonline.net/lote/detalhe/92807", "16242")</f>
      </c>
      <c r="B146" s="4" t="s">
        <f>=HYPERLINK("https://www.leilaoonline.net/lote/detalhe/92807", " VALVULAS E  PARTES, TAM. E MOD. DIVERSOS , SF, LOC. DESTIVALE 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=HYPERLINK("https://www.leilaoonline.net/lote/detalhe/92814", "16243")</f>
      </c>
      <c r="B147" s="4" t="s">
        <f>=HYPERLINK("https://www.leilaoonline.net/lote/detalhe/92814", " MOTORES ELETRICOS, TRANSFORMADOR, SF, LOC. DESTIVALE ")</f>
      </c>
      <c r="C147" s="4" t="inlineStr">
        <is>
          <t>Não vendido</t>
        </is>
      </c>
      <c r="D147" s="4" t="inlineStr">
        <is>
          <t>46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=HYPERLINK("https://www.leilaoonline.net/lote/detalhe/92795", "16245")</f>
      </c>
      <c r="B148" s="4" t="s">
        <f>=HYPERLINK("https://www.leilaoonline.net/lote/detalhe/92795", " TRATOR M.F. 292, ANO 2006 FR 112391, LOC. GASA ")</f>
      </c>
      <c r="C148" s="4" t="inlineStr">
        <is>
          <t>Vendido</t>
        </is>
      </c>
      <c r="D148" s="4" t="inlineStr">
        <is>
          <t>69</t>
        </is>
      </c>
      <c r="E148" s="5" t="inlineStr">
        <is>
          <t>102.000,00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=HYPERLINK("https://www.leilaoonline.net/lote/detalhe/92798", "16246")</f>
      </c>
      <c r="B149" s="4" t="s">
        <f>=HYPERLINK("https://www.leilaoonline.net/lote/detalhe/92798", " TRATOR J.DEERE 7715, ANO 2010 FR 115546, LOC. GASA ")</f>
      </c>
      <c r="C149" s="4" t="inlineStr">
        <is>
          <t>Vendido</t>
        </is>
      </c>
      <c r="D149" s="4" t="inlineStr">
        <is>
          <t>66</t>
        </is>
      </c>
      <c r="E149" s="5" t="inlineStr">
        <is>
          <t>98.000,00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=HYPERLINK("https://www.leilaoonline.net/lote/detalhe/92802", "16250")</f>
      </c>
      <c r="B150" s="4" t="s">
        <f>=HYPERLINK("https://www.leilaoonline.net/lote/detalhe/92802", " TRATOR VALTRA BT190, ANO 2013 FR 88483, LOC. GASA ")</f>
      </c>
      <c r="C150" s="4" t="inlineStr">
        <is>
          <t>Vendido</t>
        </is>
      </c>
      <c r="D150" s="4" t="inlineStr">
        <is>
          <t>101</t>
        </is>
      </c>
      <c r="E150" s="5" t="inlineStr">
        <is>
          <t>168.000,00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=HYPERLINK("https://www.leilaoonline.net/lote/detalhe/92801", "16252")</f>
      </c>
      <c r="B151" s="4" t="s">
        <f>=HYPERLINK("https://www.leilaoonline.net/lote/detalhe/92801", " TRATOR CASE 240, ANO 2010 FR 88477, LOC. GASA ")</f>
      </c>
      <c r="C151" s="4" t="inlineStr">
        <is>
          <t>Vendido</t>
        </is>
      </c>
      <c r="D151" s="4" t="inlineStr">
        <is>
          <t>44</t>
        </is>
      </c>
      <c r="E151" s="5" t="inlineStr">
        <is>
          <t>53.000,00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=HYPERLINK("https://www.leilaoonline.net/lote/detalhe/92796", "16253")</f>
      </c>
      <c r="B152" s="4" t="s">
        <f>=HYPERLINK("https://www.leilaoonline.net/lote/detalhe/92796", " COLHEDORA J. DERRE, ANO 2008 - FR 62213, LOC. GASA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=HYPERLINK("https://www.leilaoonline.net/lote/detalhe/92816", "16254")</f>
      </c>
      <c r="B153" s="4" t="s">
        <f>=HYPERLINK("https://www.leilaoonline.net/lote/detalhe/92816", " TRANSBORDO SERRANA SMR 10.500, ANO 2006, FR 88780, LOC. MUNDIAL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6.500,00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=HYPERLINK("https://www.leilaoonline.net/lote/detalhe/92804", "16255")</f>
      </c>
      <c r="B154" s="4" t="s">
        <f>=HYPERLINK("https://www.leilaoonline.net/lote/detalhe/92804", " TRANSBORDO SANTAL VT12, ANO 2007, FR 112427, LOC. MUNDIAL 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6.000,00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=HYPERLINK("https://www.leilaoonline.net/lote/detalhe/92822", "16256")</f>
      </c>
      <c r="B155" s="4" t="s">
        <f>=HYPERLINK("https://www.leilaoonline.net/lote/detalhe/92822", " REBOQUE RANDON, ANO 2012/2013, FR 112535, LOC. MUNDIAL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=HYPERLINK("https://www.leilaoonline.net/lote/detalhe/92826", "16257")</f>
      </c>
      <c r="B156" s="4" t="s">
        <f>=HYPERLINK("https://www.leilaoonline.net/lote/detalhe/92826", " TRANSBORDO SANTAL VT 12, ANO 2007, FR 112429, LOC. MUNDIAL 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=HYPERLINK("https://www.leilaoonline.net/lote/detalhe/92810", "16258")</f>
      </c>
      <c r="B157" s="4" t="s">
        <f>=HYPERLINK("https://www.leilaoonline.net/lote/detalhe/92810", " TRATOR CASE 240 MAGNUM, ANO 2010 FR 112398, LOC. MUNDIAL ")</f>
      </c>
      <c r="C157" s="4" t="inlineStr">
        <is>
          <t>Vendido</t>
        </is>
      </c>
      <c r="D157" s="4" t="inlineStr">
        <is>
          <t>86</t>
        </is>
      </c>
      <c r="E157" s="5" t="inlineStr">
        <is>
          <t>108.000,00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=HYPERLINK("https://www.leilaoonline.net/lote/detalhe/92815", "16259")</f>
      </c>
      <c r="B158" s="4" t="s">
        <f>=HYPERLINK("https://www.leilaoonline.net/lote/detalhe/92815", " RODA E ARO P/ CAMINHÃO, TRATOR E MAQUINA, SF, LOC. MUNDIAL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5.250,00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=HYPERLINK("https://www.leilaoonline.net/lote/detalhe/92808", "16260")</f>
      </c>
      <c r="B159" s="4" t="s">
        <f>=HYPERLINK("https://www.leilaoonline.net/lote/detalhe/92808", " TRATOR VALTRA BH210, ANO 2014 FR 81530, LOC. BENALCOOL")</f>
      </c>
      <c r="C159" s="4" t="inlineStr">
        <is>
          <t>Vendido</t>
        </is>
      </c>
      <c r="D159" s="4" t="inlineStr">
        <is>
          <t>94</t>
        </is>
      </c>
      <c r="E159" s="5" t="inlineStr">
        <is>
          <t>93.000,00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=HYPERLINK("https://www.leilaoonline.net/lote/detalhe/92821", "16261")</f>
      </c>
      <c r="B160" s="4" t="s">
        <f>=HYPERLINK("https://www.leilaoonline.net/lote/detalhe/92821", " TRATOR VALTRA BH210, ANO 2014 FR 81532, LOC. BENALCOOL")</f>
      </c>
      <c r="C160" s="4" t="inlineStr">
        <is>
          <t>Não vendido</t>
        </is>
      </c>
      <c r="D160" s="4" t="inlineStr">
        <is>
          <t>122</t>
        </is>
      </c>
      <c r="E160" s="5" t="inlineStr">
        <is>
          <t>121.000,00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=HYPERLINK("https://www.leilaoonline.net/lote/detalhe/92809", "16262")</f>
      </c>
      <c r="B161" s="4" t="s">
        <f>=HYPERLINK("https://www.leilaoonline.net/lote/detalhe/92809", " PLANTADORA DMB, FR 84711. FR 84711, LOC. BENALCOOL")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=HYPERLINK("https://www.leilaoonline.net/lote/detalhe/92824", "16263")</f>
      </c>
      <c r="B162" s="4" t="s">
        <f>=HYPERLINK("https://www.leilaoonline.net/lote/detalhe/92824", " TRATOR VALTRA BH 205I, ANO 2009 FR 163442, LOC. BENALCOOL")</f>
      </c>
      <c r="C162" s="4" t="inlineStr">
        <is>
          <t>Vendido</t>
        </is>
      </c>
      <c r="D162" s="4" t="inlineStr">
        <is>
          <t>75</t>
        </is>
      </c>
      <c r="E162" s="5" t="inlineStr">
        <is>
          <t>145.000,00</t>
        </is>
      </c>
      <c r="F162" s="4" t="inlineStr">
        <is>
          <t>2000.00</t>
        </is>
      </c>
    </row>
    <row collapsed="false" customFormat="false" customHeight="false" hidden="false" ht="12.1" outlineLevel="0" r="163">
      <c r="A163" s="5" t="s">
        <f>=HYPERLINK("https://www.leilaoonline.net/lote/detalhe/92825", "16264")</f>
      </c>
      <c r="B163" s="4" t="s">
        <f>=HYPERLINK("https://www.leilaoonline.net/lote/detalhe/92825", " CAMINHÃO VOLVO FH12 420 6X4T, 2003, FR 58635, LOC. BENALCOOL")</f>
      </c>
      <c r="C163" s="4" t="inlineStr">
        <is>
          <t>Vendido</t>
        </is>
      </c>
      <c r="D163" s="4" t="inlineStr">
        <is>
          <t>56</t>
        </is>
      </c>
      <c r="E163" s="5" t="inlineStr">
        <is>
          <t>81.000,00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=HYPERLINK("https://www.leilaoonline.net/lote/detalhe/92811", "16265")</f>
      </c>
      <c r="B164" s="4" t="s">
        <f>=HYPERLINK("https://www.leilaoonline.net/lote/detalhe/92811", " CAMINHÃO VW 15.190 WORKER, 2012/2013, (MOTOR FALT.PEÇAS ) FR 81311, LOC. BENALCOOL ")</f>
      </c>
      <c r="C164" s="4" t="inlineStr">
        <is>
          <t>Não vendido</t>
        </is>
      </c>
      <c r="D164" s="4" t="inlineStr">
        <is>
          <t>57</t>
        </is>
      </c>
      <c r="E164" s="5" t="inlineStr">
        <is>
          <t>52.000,00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=HYPERLINK("https://www.leilaoonline.net/lote/detalhe/92771", "16309")</f>
      </c>
      <c r="B165" s="4" t="s">
        <f>=HYPERLINK("https://www.leilaoonline.net/lote/detalhe/92771", " TRATOR VALTRA BH210, ANO 2015 FR 188939, LOC. GASA ")</f>
      </c>
      <c r="C165" s="4" t="inlineStr">
        <is>
          <t>Vendido</t>
        </is>
      </c>
      <c r="D165" s="4" t="inlineStr">
        <is>
          <t>145</t>
        </is>
      </c>
      <c r="E165" s="5" t="inlineStr">
        <is>
          <t>223.000,00</t>
        </is>
      </c>
      <c r="F165" s="4" t="inlineStr">
        <is>
          <t>2000.00</t>
        </is>
      </c>
    </row>
    <row collapsed="false" customFormat="false" customHeight="false" hidden="false" ht="12.1" outlineLevel="0" r="166">
      <c r="A166" s="5" t="s">
        <f>=HYPERLINK("https://www.leilaoonline.net/lote/detalhe/92827", "16310")</f>
      </c>
      <c r="B166" s="4" t="s">
        <f>=HYPERLINK("https://www.leilaoonline.net/lote/detalhe/92827", "TRATOR VALTRA BH210, ANO 2015 FR 188943, LOC. GASA")</f>
      </c>
      <c r="C166" s="4" t="inlineStr">
        <is>
          <t>Vendido</t>
        </is>
      </c>
      <c r="D166" s="4" t="inlineStr">
        <is>
          <t>129</t>
        </is>
      </c>
      <c r="E166" s="5" t="inlineStr">
        <is>
          <t>214.000,00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=HYPERLINK("https://www.leilaoonline.net/lote/detalhe/92775", "17054")</f>
      </c>
      <c r="B167" s="4" t="s">
        <f>=HYPERLINK("https://www.leilaoonline.net/lote/detalhe/92775", " ENFARDADORA CASE  LB433, ANO 2013, FR 48600, LOC. IPAUSSU ")</f>
      </c>
      <c r="C167" s="4" t="inlineStr">
        <is>
          <t>Vendido</t>
        </is>
      </c>
      <c r="D167" s="4" t="inlineStr">
        <is>
          <t>23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=HYPERLINK("https://www.leilaoonline.net/lote/detalhe/92757", "17085")</f>
      </c>
      <c r="B168" s="4" t="s">
        <f>=HYPERLINK("https://www.leilaoonline.net/lote/detalhe/92757", " TRATOR NEW HOLLAND T8295, ANO 2014, FR 49560 , LOC. IPAUSSU ")</f>
      </c>
      <c r="C168" s="4" t="inlineStr">
        <is>
          <t>Vendido</t>
        </is>
      </c>
      <c r="D168" s="4" t="inlineStr">
        <is>
          <t>155</t>
        </is>
      </c>
      <c r="E168" s="5" t="inlineStr">
        <is>
          <t>263.000,00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=HYPERLINK("https://www.leilaoonline.net/lote/detalhe/92756", "17094")</f>
      </c>
      <c r="B169" s="4" t="s">
        <f>=HYPERLINK("https://www.leilaoonline.net/lote/detalhe/92756", " 3 GERADOR FALTANDO PEÇAS, patr. 37966/37963/37965, LOC. IPAUSSU")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=HYPERLINK("https://www.leilaoonline.net/lote/detalhe/92769", "17125")</f>
      </c>
      <c r="B170" s="4" t="s">
        <f>=HYPERLINK("https://www.leilaoonline.net/lote/detalhe/92769", " SUCATA DE SUCADOR E ADUBADEIRA , FR 616/ 48118, LOC. IPAUSSU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4.000,00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=HYPERLINK("https://www.leilaoonline.net/lote/detalhe/92737", "17129")</f>
      </c>
      <c r="B171" s="4" t="s">
        <f>=HYPERLINK("https://www.leilaoonline.net/lote/detalhe/92737", " CARRETA ESP. CALCARIO,  FR 48020 , LOC. IPAUSSU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4.250,00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=HYPERLINK("https://www.leilaoonline.net/lote/detalhe/92741", "17130")</f>
      </c>
      <c r="B172" s="4" t="s">
        <f>=HYPERLINK("https://www.leilaoonline.net/lote/detalhe/92741", " CARRETA CANAVIEIRA SOLLUS SPANDER, ANO 2012, FR 48128, LOC. IPAUSSU")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8.750,00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=HYPERLINK("https://www.leilaoonline.net/lote/detalhe/92747", "17131")</f>
      </c>
      <c r="B173" s="4" t="s">
        <f>=HYPERLINK("https://www.leilaoonline.net/lote/detalhe/92747", " CARRETA SERVIÇOS GERAIS, SF, LOC. IPAUSSU 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=HYPERLINK("https://www.leilaoonline.net/lote/detalhe/92774", "17133")</f>
      </c>
      <c r="B174" s="4" t="s">
        <f>=HYPERLINK("https://www.leilaoonline.net/lote/detalhe/92774", " RESERVATÓRIOS DE OLEO E RODAS, SF, LOC. IPAUSSU")</f>
      </c>
      <c r="C174" s="4" t="inlineStr">
        <is>
          <t>Não vendido</t>
        </is>
      </c>
      <c r="D174" s="4" t="inlineStr">
        <is>
          <t>31</t>
        </is>
      </c>
      <c r="E174" s="5" t="inlineStr">
        <is>
          <t>8.750,00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=HYPERLINK("https://www.leilaoonline.net/lote/detalhe/92738", "17151")</f>
      </c>
      <c r="B175" s="4" t="s">
        <f>=HYPERLINK("https://www.leilaoonline.net/lote/detalhe/92738", " TRANSBORDO SANTAL 12 T, ANO 2013, FR 47087 , LOC. IPAUSSU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=HYPERLINK("https://www.leilaoonline.net/lote/detalhe/92754", "17152")</f>
      </c>
      <c r="B176" s="4" t="s">
        <f>=HYPERLINK("https://www.leilaoonline.net/lote/detalhe/92754", " (2 TRANSBORDOS) SENDO 1 ATA ANO 2013 E  1 TRANSBORDO SANTAL ANO 2013, 3 CAIXAS , FR 47085/47086, LOC. IPAUSSU ")</f>
      </c>
      <c r="C176" s="4" t="inlineStr">
        <is>
          <t>Não vendido</t>
        </is>
      </c>
      <c r="D176" s="4" t="inlineStr">
        <is>
          <t>9</t>
        </is>
      </c>
      <c r="E176" s="5" t="inlineStr">
        <is>
          <t>14.000,00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=HYPERLINK("https://www.leilaoonline.net/lote/detalhe/92734", "17153")</f>
      </c>
      <c r="B177" s="4" t="s">
        <f>=HYPERLINK("https://www.leilaoonline.net/lote/detalhe/92734", " ENFARDADEIRA CASE LB433, ANO 20136, FR 48601, LOC. IPAUSSU")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15.500,00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=HYPERLINK("https://www.leilaoonline.net/lote/detalhe/92733", "17154")</f>
      </c>
      <c r="B178" s="4" t="s">
        <f>=HYPERLINK("https://www.leilaoonline.net/lote/detalhe/92733", " ENLEIRADOR DE PALHA, ANO 2014, FR 48176, LOC. IPAUSSU 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3.250,00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=HYPERLINK("https://www.leilaoonline.net/lote/detalhe/92748", "17155")</f>
      </c>
      <c r="B179" s="4" t="s">
        <f>=HYPERLINK("https://www.leilaoonline.net/lote/detalhe/92748", " CARRETINHA OFICINA MECANICA COM COMPRESSOR E PEÇAS PARA MANUTENÇÃO E MAQ. SOLDA, S/ FROTA , LOC. IPAUSSU ")</f>
      </c>
      <c r="C179" s="4" t="inlineStr">
        <is>
          <t>Vendido</t>
        </is>
      </c>
      <c r="D179" s="4" t="inlineStr">
        <is>
          <t>27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=HYPERLINK("https://www.leilaoonline.net/lote/detalhe/92830", "17156")</f>
      </c>
      <c r="B180" s="4" t="s">
        <f>=HYPERLINK("https://www.leilaoonline.net/lote/detalhe/92830", "ENFARDADORA PALHA , LB34B, FR 48602, LOC. IPAUSSU 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5.250,00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=HYPERLINK("https://www.leilaoonline.net/lote/detalhe/92759", "17157")</f>
      </c>
      <c r="B181" s="4" t="s">
        <f>=HYPERLINK("https://www.leilaoonline.net/lote/detalhe/92759", " SUCATA DE PRENSA 30T , PAT. 203459, LOC. IPAUSSU 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=HYPERLINK("https://www.leilaoonline.net/lote/detalhe/92764", "17158")</f>
      </c>
      <c r="B182" s="4" t="s">
        <f>=HYPERLINK("https://www.leilaoonline.net/lote/detalhe/92764", " 6 MAQUINAS DE SOLDA, PATR. 27859/41050/34523, LOC. IPAUSSU ")</f>
      </c>
      <c r="C182" s="4" t="inlineStr">
        <is>
          <t>Vendido</t>
        </is>
      </c>
      <c r="D182" s="4" t="inlineStr">
        <is>
          <t>5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=HYPERLINK("https://www.leilaoonline.net/lote/detalhe/92750", "17159")</f>
      </c>
      <c r="B183" s="4" t="s">
        <f>=HYPERLINK("https://www.leilaoonline.net/lote/detalhe/92750", " 2 CONTAINERS C/ PEÇAS E SUCATAS PISTÕES, BOMBAS, ALTERNADOR , MOT. DE ARANQUES, REFLETORES E OUTROS, SF. LOC. IPAUSSU 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7.000,00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=HYPERLINK("https://www.leilaoonline.net/lote/detalhe/92765", "17160")</f>
      </c>
      <c r="B184" s="4" t="s">
        <f>=HYPERLINK("https://www.leilaoonline.net/lote/detalhe/92765", " EQUIPAMENTO AGRICOLA, SF, LOC. IPAUSSU")</f>
      </c>
      <c r="C184" s="4" t="inlineStr">
        <is>
          <t>Não vendido</t>
        </is>
      </c>
      <c r="D184" s="4" t="inlineStr">
        <is>
          <t>11</t>
        </is>
      </c>
      <c r="E184" s="5" t="inlineStr">
        <is>
          <t>3.000,00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=HYPERLINK("https://www.leilaoonline.net/lote/detalhe/92755", "17161")</f>
      </c>
      <c r="B185" s="4" t="s">
        <f>=HYPERLINK("https://www.leilaoonline.net/lote/detalhe/92755", " 2 GRADES , FR 48057/ 48145, LOC. IPAUSSU")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=HYPERLINK("https://www.leilaoonline.net/lote/detalhe/92760", "17162")</f>
      </c>
      <c r="B186" s="4" t="s">
        <f>=HYPERLINK("https://www.leilaoonline.net/lote/detalhe/92760", " TRANSBORDO ANTONIOSI ATA 12T, ANO 2012, FR 47060, LOC. IPAUSSU 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=HYPERLINK("https://www.leilaoonline.net/lote/detalhe/92743", "17163")</f>
      </c>
      <c r="B187" s="4" t="s">
        <f>=HYPERLINK("https://www.leilaoonline.net/lote/detalhe/92743", " TRANSBORDO ATA 12T, ANO 2013, FR 47078, LOC. IPAUSSU 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20.250,00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=HYPERLINK("https://www.leilaoonline.net/lote/detalhe/92766", "17164")</f>
      </c>
      <c r="B188" s="4" t="s">
        <f>=HYPERLINK("https://www.leilaoonline.net/lote/detalhe/92766", " TRANSBORDO ATA 12T, ANO 2012, FR 47064, LOC. IPAUSSU ")</f>
      </c>
      <c r="C188" s="4" t="inlineStr">
        <is>
          <t>Não vendido</t>
        </is>
      </c>
      <c r="D188" s="4" t="inlineStr">
        <is>
          <t>42</t>
        </is>
      </c>
      <c r="E188" s="5" t="inlineStr">
        <is>
          <t>23.750,00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=HYPERLINK("https://www.leilaoonline.net/lote/detalhe/92752", "17165")</f>
      </c>
      <c r="B189" s="4" t="s">
        <f>=HYPERLINK("https://www.leilaoonline.net/lote/detalhe/92752", " TRANSBORDO ATA 12T, ANO 2012, FR 47069, LOC. IPAUSSU 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=HYPERLINK("https://www.leilaoonline.net/lote/detalhe/92742", "17166")</f>
      </c>
      <c r="B190" s="4" t="s">
        <f>=HYPERLINK("https://www.leilaoonline.net/lote/detalhe/92742", " TRANSBORDO ATA 12T, ANO 2012, FR 47053, LOC. IPAUSSU ")</f>
      </c>
      <c r="C190" s="4" t="inlineStr">
        <is>
          <t>Vendido</t>
        </is>
      </c>
      <c r="D190" s="4" t="inlineStr">
        <is>
          <t>38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=HYPERLINK("https://www.leilaoonline.net/lote/detalhe/92746", "17167")</f>
      </c>
      <c r="B191" s="4" t="s">
        <f>=HYPERLINK("https://www.leilaoonline.net/lote/detalhe/92746", " 4 QUINTA RODAS, SF , LOC. IPAUSSU")</f>
      </c>
      <c r="C191" s="4" t="inlineStr">
        <is>
          <t>Não vendido</t>
        </is>
      </c>
      <c r="D191" s="4" t="inlineStr">
        <is>
          <t>3</t>
        </is>
      </c>
      <c r="E191" s="5" t="inlineStr">
        <is>
          <t>1.550,00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=HYPERLINK("https://www.leilaoonline.net/lote/detalhe/92745", "17168")</f>
      </c>
      <c r="B192" s="4" t="s">
        <f>=HYPERLINK("https://www.leilaoonline.net/lote/detalhe/92745", " CARRETA SERVIÇOS C/ TANQUE PLASTICO 4000 LTS, ANO 2011,  FR 48404, LOC. IPAUSSU ")</f>
      </c>
      <c r="C192" s="4" t="inlineStr">
        <is>
          <t>Vendido</t>
        </is>
      </c>
      <c r="D192" s="4" t="inlineStr">
        <is>
          <t>23</t>
        </is>
      </c>
      <c r="E192" s="5" t="inlineStr">
        <is>
          <t>7.400,00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=HYPERLINK("https://www.leilaoonline.net/lote/detalhe/92749", "17169")</f>
      </c>
      <c r="B193" s="4" t="s">
        <f>=HYPERLINK("https://www.leilaoonline.net/lote/detalhe/92749", "CARRETA DE SERVIÇOS C/ TANQUE PLASTICO 4000LTS , ANO 2011,  FR 48403, LOC. IPAUSSU ")</f>
      </c>
      <c r="C193" s="4" t="inlineStr">
        <is>
          <t>Vendido</t>
        </is>
      </c>
      <c r="D193" s="4" t="inlineStr">
        <is>
          <t>25</t>
        </is>
      </c>
      <c r="E193" s="5" t="inlineStr">
        <is>
          <t>9.500,00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=HYPERLINK("https://www.leilaoonline.net/lote/detalhe/92762", "17170")</f>
      </c>
      <c r="B194" s="4" t="s">
        <f>=HYPERLINK("https://www.leilaoonline.net/lote/detalhe/92762", " COLHEDORA JOHN DEERE, ANO 2012,  FR 49566, LOC. IPAUSSU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=HYPERLINK("https://www.leilaoonline.net/lote/detalhe/92758", "17171")</f>
      </c>
      <c r="B195" s="4" t="s">
        <f>=HYPERLINK("https://www.leilaoonline.net/lote/detalhe/92758", " COLHEDORA JOHN DEERE, ANO 2014, FR 10755, LOC. IPAUSSU ")</f>
      </c>
      <c r="C195" s="4" t="inlineStr">
        <is>
          <t>Não vendido</t>
        </is>
      </c>
      <c r="D195" s="4" t="inlineStr">
        <is>
          <t>4</t>
        </is>
      </c>
      <c r="E195" s="5" t="inlineStr">
        <is>
          <t>28.000,00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=HYPERLINK("https://www.leilaoonline.net/lote/detalhe/92740", "17172")</f>
      </c>
      <c r="B196" s="4" t="s">
        <f>=HYPERLINK("https://www.leilaoonline.net/lote/detalhe/92740", " COLHEDORA J. DEERE 3522 2L, ANO 2012,  FR 49567, LOC. IPAUSSU 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=HYPERLINK("https://www.leilaoonline.net/lote/detalhe/92761", "17173")</f>
      </c>
      <c r="B197" s="4" t="s">
        <f>=HYPERLINK("https://www.leilaoonline.net/lote/detalhe/92761", " PLANTADORA DE CANA SOLLUS FLEX 8080, ANO 2016,  FR 25300, LOC. IPAUSSU")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=HYPERLINK("https://www.leilaoonline.net/lote/detalhe/92739", "17174")</f>
      </c>
      <c r="B198" s="4" t="s">
        <f>=HYPERLINK("https://www.leilaoonline.net/lote/detalhe/92739", " PLANTADORA TMA PTX4000, ANO 2015, FR 92868, LOC. IPAUSSU 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=HYPERLINK("https://www.leilaoonline.net/lote/detalhe/92753", "17177")</f>
      </c>
      <c r="B199" s="4" t="s">
        <f>=HYPERLINK("https://www.leilaoonline.net/lote/detalhe/92753", " CARRETA ESPALHADORA , FR 17187, LOC. IPAUSSU ")</f>
      </c>
      <c r="C199" s="4" t="inlineStr">
        <is>
          <t>Não vendido</t>
        </is>
      </c>
      <c r="D199" s="4" t="inlineStr">
        <is>
          <t>6</t>
        </is>
      </c>
      <c r="E199" s="5" t="inlineStr">
        <is>
          <t>4.000,00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=HYPERLINK("https://www.leilaoonline.net/lote/detalhe/92736", "17178")</f>
      </c>
      <c r="B200" s="4" t="s">
        <f>=HYPERLINK("https://www.leilaoonline.net/lote/detalhe/92736", " CARRETA ESPALHADORA CALCARIO, ANO 2012, FR 48129, LOC. IPAUSSU 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=HYPERLINK("https://www.leilaoonline.net/lote/detalhe/92744", "17179")</f>
      </c>
      <c r="B201" s="4" t="s">
        <f>=HYPERLINK("https://www.leilaoonline.net/lote/detalhe/92744", " ENFARDADEIRA CASE LB34B,ANO 2014,  FR 48604, LOC. IPAUSSU")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=HYPERLINK("https://www.leilaoonline.net/lote/detalhe/92770", "17180")</f>
      </c>
      <c r="B202" s="4" t="s">
        <f>=HYPERLINK("https://www.leilaoonline.net/lote/detalhe/92770", " DOLLY RANDON, ANO 2007, FR 47112 , LOC. IPAUSSU")</f>
      </c>
      <c r="C202" s="4" t="inlineStr">
        <is>
          <t>Não vendido</t>
        </is>
      </c>
      <c r="D202" s="4" t="inlineStr">
        <is>
          <t>24</t>
        </is>
      </c>
      <c r="E202" s="5" t="inlineStr">
        <is>
          <t>10.750,00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=HYPERLINK("https://www.leilaoonline.net/lote/detalhe/92735", "17181")</f>
      </c>
      <c r="B203" s="4" t="s">
        <f>=HYPERLINK("https://www.leilaoonline.net/lote/detalhe/92735", " DOLLY RANDON, ANO 2002, FR 47104 , LOC. IPAUSSU")</f>
      </c>
      <c r="C203" s="4" t="inlineStr">
        <is>
          <t>Vendido</t>
        </is>
      </c>
      <c r="D203" s="4" t="inlineStr">
        <is>
          <t>20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=HYPERLINK("https://www.leilaoonline.net/lote/detalhe/92751", "17182")</f>
      </c>
      <c r="B204" s="4" t="s">
        <f>=HYPERLINK("https://www.leilaoonline.net/lote/detalhe/92751", " CARRETA SERVIÇOS GERAIS, SF, LOC. IPAUSSU")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=HYPERLINK("https://www.leilaoonline.net/lote/detalhe/92768", "17184")</f>
      </c>
      <c r="B205" s="4" t="s">
        <f>=HYPERLINK("https://www.leilaoonline.net/lote/detalhe/92768", " ENXADA ROTATIVA HOWARD MOD CH3000, ANO 2014, FR 48159 , LOC. IPAUSSU ")</f>
      </c>
      <c r="C205" s="4" t="inlineStr">
        <is>
          <t>Não vendido</t>
        </is>
      </c>
      <c r="D205" s="4" t="inlineStr">
        <is>
          <t>18</t>
        </is>
      </c>
      <c r="E205" s="5" t="inlineStr">
        <is>
          <t>5.750,00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=HYPERLINK("https://www.leilaoonline.net/lote/detalhe/92773", "17185")</f>
      </c>
      <c r="B206" s="4" t="s">
        <f>=HYPERLINK("https://www.leilaoonline.net/lote/detalhe/92773", " DESENLEIRADOR PALHA CARDEROLI, 1 SUCATA E PARTE EQUIP. ANO 2018, FR48119/92934/92439 /48283 /48284 / , LOC. IPAUSSU 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3.600,00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=HYPERLINK("https://www.leilaoonline.net/lote/detalhe/92763", "17186")</f>
      </c>
      <c r="B207" s="4" t="s">
        <f>=HYPERLINK("https://www.leilaoonline.net/lote/detalhe/92763", " TRATOR CASE 180, MAXXUM,ANO 2016,  FR 102822 , LOC. IPAUSSU")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=HYPERLINK("https://www.leilaoonline.net/lote/detalhe/92776", "17187")</f>
      </c>
      <c r="B208" s="4" t="s">
        <f>=HYPERLINK("https://www.leilaoonline.net/lote/detalhe/92776", " TANQUE PATR. 233930, LOC. PARAGUAÇU")</f>
      </c>
      <c r="C208" s="4" t="inlineStr">
        <is>
          <t>Não vendido</t>
        </is>
      </c>
      <c r="D208" s="4" t="inlineStr">
        <is>
          <t>5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=HYPERLINK("https://www.leilaoonline.net/lote/detalhe/92777", "17188")</f>
      </c>
      <c r="B209" s="4" t="s">
        <f>=HYPERLINK("https://www.leilaoonline.net/lote/detalhe/92777", " TANQUE VERDE, SF, LOC. PARAGUAÇU")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2.500,00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=HYPERLINK("https://www.leilaoonline.net/lote/detalhe/92778", "17189")</f>
      </c>
      <c r="B210" s="4" t="s">
        <f>=HYPERLINK("https://www.leilaoonline.net/lote/detalhe/92778", " ESTEIRA TRANSPORTADORA DE BORRACHA 10MT,  PATR. 164478, LOC. MARACAI")</f>
      </c>
      <c r="C210" s="4" t="inlineStr">
        <is>
          <t>Não vendido</t>
        </is>
      </c>
      <c r="D210" s="4" t="inlineStr">
        <is>
          <t>5</t>
        </is>
      </c>
      <c r="E210" s="5" t="inlineStr">
        <is>
          <t>3.750,00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=HYPERLINK("https://www.leilaoonline.net/lote/detalhe/92781", "17190")</f>
      </c>
      <c r="B211" s="4" t="s">
        <f>=HYPERLINK("https://www.leilaoonline.net/lote/detalhe/92781", " ESTEIRA TRANSPORTADORA DE BORRACHA 15 MT, PATR. 233618, LOC. MACARAI ")</f>
      </c>
      <c r="C211" s="4" t="inlineStr">
        <is>
          <t>Não vendido</t>
        </is>
      </c>
      <c r="D211" s="4" t="inlineStr">
        <is>
          <t>11</t>
        </is>
      </c>
      <c r="E211" s="5" t="inlineStr">
        <is>
          <t>5.250,00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=HYPERLINK("https://www.leilaoonline.net/lote/detalhe/92779", "17191")</f>
      </c>
      <c r="B212" s="4" t="s">
        <f>=HYPERLINK("https://www.leilaoonline.net/lote/detalhe/92779", " ESTEIRA 9 MTS, PATR. 164482, LOC. MACARAI")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=HYPERLINK("https://www.leilaoonline.net/lote/detalhe/92780", "17192")</f>
      </c>
      <c r="B213" s="4" t="s">
        <f>=HYPERLINK("https://www.leilaoonline.net/lote/detalhe/92780", " CAMINHÃO TANQUE VW 26.220 EURO3 WORKER, ANO 2010 FR 43016, LOC. MARACAI")</f>
      </c>
      <c r="C213" s="4" t="inlineStr">
        <is>
          <t>Não vendido</t>
        </is>
      </c>
      <c r="D213" s="4" t="inlineStr">
        <is>
          <t>105</t>
        </is>
      </c>
      <c r="E213" s="5" t="inlineStr">
        <is>
          <t>175.000,00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=HYPERLINK("https://www.leilaoonline.net/lote/detalhe/92782", "17193")</f>
      </c>
      <c r="B214" s="4" t="s">
        <f>=HYPERLINK("https://www.leilaoonline.net/lote/detalhe/92782", " EXTINTORES DIVERSOS , SF, LOC. MARACAI")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=HYPERLINK("https://www.leilaoonline.net/lote/detalhe/92785", "17194")</f>
      </c>
      <c r="B215" s="4" t="s">
        <f>=HYPERLINK("https://www.leilaoonline.net/lote/detalhe/92785", " 4 EQUIPAMENTOS INDUSTRIAL , SF, LOC. MARACAI")</f>
      </c>
      <c r="C215" s="4" t="inlineStr">
        <is>
          <t>Não vendido</t>
        </is>
      </c>
      <c r="D215" s="4" t="inlineStr">
        <is>
          <t>15</t>
        </is>
      </c>
      <c r="E215" s="5" t="inlineStr">
        <is>
          <t>4.750,00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=HYPERLINK("https://www.leilaoonline.net/lote/detalhe/92786", "17195")</f>
      </c>
      <c r="B216" s="4" t="s">
        <f>=HYPERLINK("https://www.leilaoonline.net/lote/detalhe/92786", " 9 PEÇAS DIVERSAS, ( 8 TANQUES E 1 CONEXÃO) SF, LOC. MARACAI")</f>
      </c>
      <c r="C216" s="4" t="inlineStr">
        <is>
          <t>Não vendido</t>
        </is>
      </c>
      <c r="D216" s="4" t="inlineStr">
        <is>
          <t>23</t>
        </is>
      </c>
      <c r="E216" s="5" t="inlineStr">
        <is>
          <t>7.000,00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=HYPERLINK("https://www.leilaoonline.net/lote/detalhe/92787", "17196")</f>
      </c>
      <c r="B217" s="4" t="s">
        <f>=HYPERLINK("https://www.leilaoonline.net/lote/detalhe/92787", " 1 EQUIPAMENTO INDUSTRIAL , 1 CAIXA DE FERRO, SF, LOC. MARACAI")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=HYPERLINK("https://www.leilaoonline.net/lote/detalhe/92789", "17197")</f>
      </c>
      <c r="B218" s="4" t="s">
        <f>=HYPERLINK("https://www.leilaoonline.net/lote/detalhe/92789", " 1 ESTEIRA 5 MTS, PATR. 164489, LOC. MARACAI")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=HYPERLINK("https://www.leilaoonline.net/lote/detalhe/92788", "17198")</f>
      </c>
      <c r="B219" s="4" t="s">
        <f>=HYPERLINK("https://www.leilaoonline.net/lote/detalhe/92788", " SUCATAS ELETRICAS E ELETRONICAS E SUCATA DE AR CONDICIONADO DIVERSOS, SF, LOC. MARACAI")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=HYPERLINK("https://www.leilaoonline.net/lote/detalhe/92783", "17199")</f>
      </c>
      <c r="B220" s="4" t="s">
        <f>=HYPERLINK("https://www.leilaoonline.net/lote/detalhe/92783", " TANQUE DE AÇO 5000 LTS, SF , LOC. TARUMÃ")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2.750,00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=HYPERLINK("https://www.leilaoonline.net/lote/detalhe/92784", "17200")</f>
      </c>
      <c r="B221" s="4" t="s">
        <f>=HYPERLINK("https://www.leilaoonline.net/lote/detalhe/92784", " 2 TANQUES COR VERDE, 1 TANQUE INOX MISTO , LOC. TARUMÃ")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5.500,00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=HYPERLINK("https://www.leilaoonline.net/lote/detalhe/92790", "17201")</f>
      </c>
      <c r="B222" s="4" t="s">
        <f>=HYPERLINK("https://www.leilaoonline.net/lote/detalhe/92790", " 2 PRENSAS E 1 PLATAFORMA , S PATR., LOC. TARUMA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=HYPERLINK("https://www.leilaoonline.net/lote/detalhe/92797", "17202")</f>
      </c>
      <c r="B223" s="4" t="s">
        <f>=HYPERLINK("https://www.leilaoonline.net/lote/detalhe/92797", " 2 ADIABATICOS C/FILTROS, 2 EXAUSTORES, 1 PENEIRA E 3 PLATAFORMAS S/FROTA, LOC. TARUMA ")</f>
      </c>
      <c r="C223" s="4" t="inlineStr">
        <is>
          <t>Não vendido</t>
        </is>
      </c>
      <c r="D223" s="4" t="inlineStr">
        <is>
          <t>11</t>
        </is>
      </c>
      <c r="E223" s="5" t="inlineStr">
        <is>
          <t>4.000,00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=HYPERLINK("https://www.leilaoonline.net/lote/detalhe/92772", "17203")</f>
      </c>
      <c r="B224" s="4" t="s">
        <f>=HYPERLINK("https://www.leilaoonline.net/lote/detalhe/92772", " 1 TANQUE AÇO CARBONO 3500X3200, SF, LOC. TARUMÃ")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=HYPERLINK("https://www.leilaoonline.net/lote/detalhe/92793", "17204")</f>
      </c>
      <c r="B225" s="4" t="s">
        <f>=HYPERLINK("https://www.leilaoonline.net/lote/detalhe/92793", " 1 TANQUE AÇO CARBONO 3500X3200 , SF, LOC. TARUMÃ")</f>
      </c>
      <c r="C225" s="4" t="inlineStr">
        <is>
          <t>Não vendido</t>
        </is>
      </c>
      <c r="D225" s="4" t="inlineStr">
        <is>
          <t>2</t>
        </is>
      </c>
      <c r="E225" s="5" t="inlineStr">
        <is>
          <t>1.750,00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=HYPERLINK("https://www.leilaoonline.net/lote/detalhe/92946", "17229")</f>
      </c>
      <c r="B226" s="4" t="s">
        <f>=HYPERLINK("https://www.leilaoonline.net/lote/detalhe/92946", "CALDEIRÃO A GÁS,( OBS. MATERIAL EM INOX DIVERSOS )  PATR. 188014, LOC. MARACAI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900,00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=HYPERLINK("https://www.leilaoonline.net/lote/detalhe/92834", "18042")</f>
      </c>
      <c r="B227" s="4" t="s">
        <f>=HYPERLINK("https://www.leilaoonline.net/lote/detalhe/92834", " CAMINHÃO IVECO Daily 70C17 CD, ANO 2014, FR163205, LOC. JATAI ")</f>
      </c>
      <c r="C227" s="4" t="inlineStr">
        <is>
          <t>Não vendido</t>
        </is>
      </c>
      <c r="D227" s="4" t="inlineStr">
        <is>
          <t>13</t>
        </is>
      </c>
      <c r="E227" s="5" t="inlineStr">
        <is>
          <t>34.500,00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=HYPERLINK("https://www.leilaoonline.net/lote/detalhe/92837", "18045")</f>
      </c>
      <c r="B228" s="4" t="s">
        <f>=HYPERLINK("https://www.leilaoonline.net/lote/detalhe/92837", "TRATOR VALTRA BH 210I 4x4 - FR188938 - 2015 - Unidade JATAÍ")</f>
      </c>
      <c r="C228" s="4" t="inlineStr">
        <is>
          <t>Vendido</t>
        </is>
      </c>
      <c r="D228" s="4" t="inlineStr">
        <is>
          <t>101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=HYPERLINK("https://www.leilaoonline.net/lote/detalhe/93010", "18093")</f>
      </c>
      <c r="B229" s="4" t="s">
        <f>=HYPERLINK("https://www.leilaoonline.net/lote/detalhe/93010", " TRANSBORDO STA ISABEL TCS 12T, ANO 2010, FR164307, LOC. JATAI ")</f>
      </c>
      <c r="C229" s="4" t="inlineStr">
        <is>
          <t>Não vendido</t>
        </is>
      </c>
      <c r="D229" s="4" t="inlineStr">
        <is>
          <t>4</t>
        </is>
      </c>
      <c r="E229" s="5" t="inlineStr">
        <is>
          <t>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=HYPERLINK("https://www.leilaoonline.net/lote/detalhe/93016", "18094")</f>
      </c>
      <c r="B230" s="4" t="s">
        <f>=HYPERLINK("https://www.leilaoonline.net/lote/detalhe/93016", " TRANSBORDO STA ISABEL TCS 12T, ANO 2010, FR22728, LOC. JATAI 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=HYPERLINK("https://www.leilaoonline.net/lote/detalhe/93017", "18095")</f>
      </c>
      <c r="B231" s="4" t="s">
        <f>=HYPERLINK("https://www.leilaoonline.net/lote/detalhe/93017", " TRANSBORDO STA ISABEL TCS 12T, ANO 2010, FR164293, LOC. JATAI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=HYPERLINK("https://www.leilaoonline.net/lote/detalhe/93023", "18096")</f>
      </c>
      <c r="B232" s="4" t="s">
        <f>=HYPERLINK("https://www.leilaoonline.net/lote/detalhe/93023", " TRANSBORDO STA ISABEL TCS 12T, ANO 2011, FR164330, LOC. JATAI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5.000,00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=HYPERLINK("https://www.leilaoonline.net/lote/detalhe/93014", "18097")</f>
      </c>
      <c r="B233" s="4" t="s">
        <f>=HYPERLINK("https://www.leilaoonline.net/lote/detalhe/93014", " TRANSBORDO STA ISABEL TCS 12T, ANO 2010, FR38348, LOC. JATAI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=HYPERLINK("https://www.leilaoonline.net/lote/detalhe/92999", "18098")</f>
      </c>
      <c r="B234" s="4" t="s">
        <f>=HYPERLINK("https://www.leilaoonline.net/lote/detalhe/92999", " TRANSBORDO STA ISABEL TCS 12T, ANO2010, FR22727, LOC. JATAI 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5.500,00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=HYPERLINK("https://www.leilaoonline.net/lote/detalhe/93015", "18099")</f>
      </c>
      <c r="B235" s="4" t="s">
        <f>=HYPERLINK("https://www.leilaoonline.net/lote/detalhe/93015", " TRANSBORDO STA ISABEL TCS 12T, ANO 2010, FR164321, LOC. JATAI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5.500,00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=HYPERLINK("https://www.leilaoonline.net/lote/detalhe/92992", "18100")</f>
      </c>
      <c r="B236" s="4" t="s">
        <f>=HYPERLINK("https://www.leilaoonline.net/lote/detalhe/92992", " TRANSBORDO STA ISABEL TCS 12T, ANO 2010, FR164327, LOC. JATAI 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=HYPERLINK("https://www.leilaoonline.net/lote/detalhe/93779", "18101")</f>
      </c>
      <c r="B237" s="4" t="s">
        <f>=HYPERLINK("https://www.leilaoonline.net/lote/detalhe/93779", "REBOQUE 4E RODOKING, 12,5M, ANO 2012, FR164171, LOC. JATAI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26.500,00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=HYPERLINK("https://www.leilaoonline.net/lote/detalhe/93780", "18102")</f>
      </c>
      <c r="B238" s="4" t="s">
        <f>=HYPERLINK("https://www.leilaoonline.net/lote/detalhe/93780", "REBOQUE 4E RODOKING 12,5M , ANO 2012, FR164175, LOC. JATAI 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27.500,00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=HYPERLINK("https://www.leilaoonline.net/lote/detalhe/93781", "18103")</f>
      </c>
      <c r="B239" s="4" t="s">
        <f>=HYPERLINK("https://www.leilaoonline.net/lote/detalhe/93781", "S. REBOQUE 12,5 RODOKING, ANO 2012 , FR164198, LOC. JATAI 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28.500,00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=HYPERLINK("https://www.leilaoonline.net/lote/detalhe/93782", "18104")</f>
      </c>
      <c r="B240" s="4" t="s">
        <f>=HYPERLINK("https://www.leilaoonline.net/lote/detalhe/93782", "S. REBOQUE 12,5 RODOKING, ANO 2012, FR164406,  LOC. JATAI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33.500,00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=HYPERLINK("https://www.leilaoonline.net/lote/detalhe/93783", "18105")</f>
      </c>
      <c r="B241" s="4" t="s">
        <f>=HYPERLINK("https://www.leilaoonline.net/lote/detalhe/93783", "S. REBOQUE 12,5 RODOKING, ANO 2012, FR164412, LOC. JATAI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31.250,00</t>
        </is>
      </c>
      <c r="F241" s="4" t="inlineStr">
        <is>
          <t>1250.00</t>
        </is>
      </c>
    </row>
    <row collapsed="false" customFormat="false" customHeight="false" hidden="false" ht="12.1" outlineLevel="0" r="242">
      <c r="A242" s="5" t="s">
        <f>=HYPERLINK("https://www.leilaoonline.net/lote/detalhe/93335", "20217")</f>
      </c>
      <c r="B242" s="4" t="s">
        <f>=HYPERLINK("https://www.leilaoonline.net/lote/detalhe/93335", " ENFARDEIRA, ANO 2015, FR57088, LOC.COSTA PINTO")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4.000,00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=HYPERLINK("https://www.leilaoonline.net/lote/detalhe/93330", "20374")</f>
      </c>
      <c r="B243" s="4" t="s">
        <f>=HYPERLINK("https://www.leilaoonline.net/lote/detalhe/93330", " PLANTADORA DE CANA, ANO 2014, FR134070, LOC. COSTA PINTO ")</f>
      </c>
      <c r="C243" s="4" t="inlineStr">
        <is>
          <t>Não vendido</t>
        </is>
      </c>
      <c r="D243" s="4" t="inlineStr">
        <is>
          <t>24</t>
        </is>
      </c>
      <c r="E243" s="5" t="inlineStr">
        <is>
          <t>15.250,00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=HYPERLINK("https://www.leilaoonline.net/lote/detalhe/93340", "20378")</f>
      </c>
      <c r="B244" s="4" t="s">
        <f>=HYPERLINK("https://www.leilaoonline.net/lote/detalhe/93340", " PLANTADORA CANA ATA PCP 1102, ANO 2012, FR37060, LOC. COSTA PINTO ")</f>
      </c>
      <c r="C244" s="4" t="inlineStr">
        <is>
          <t>Não vendido</t>
        </is>
      </c>
      <c r="D244" s="4" t="inlineStr">
        <is>
          <t>5</t>
        </is>
      </c>
      <c r="E244" s="5" t="inlineStr">
        <is>
          <t>5.750,00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=HYPERLINK("https://www.leilaoonline.net/lote/detalhe/93336", "20380")</f>
      </c>
      <c r="B245" s="4" t="s">
        <f>=HYPERLINK("https://www.leilaoonline.net/lote/detalhe/93336", " TRANSBORDO SANTAL 12T, ANO 2014, FR 57334, LOC.COSTA PINTO ")</f>
      </c>
      <c r="C245" s="4" t="inlineStr">
        <is>
          <t>Vendido</t>
        </is>
      </c>
      <c r="D245" s="4" t="inlineStr">
        <is>
          <t>7</t>
        </is>
      </c>
      <c r="E245" s="5" t="inlineStr">
        <is>
          <t>12.000,00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=HYPERLINK("https://www.leilaoonline.net/lote/detalhe/93338", "20381")</f>
      </c>
      <c r="B246" s="4" t="s">
        <f>=HYPERLINK("https://www.leilaoonline.net/lote/detalhe/93338", " MOTO BOMBA OM 352, ANO 1980, FR50004, LOC. COSTA PINTO ")</f>
      </c>
      <c r="C246" s="4" t="inlineStr">
        <is>
          <t>Não vendido</t>
        </is>
      </c>
      <c r="D246" s="4" t="inlineStr">
        <is>
          <t>46</t>
        </is>
      </c>
      <c r="E246" s="5" t="inlineStr">
        <is>
          <t>14.950,00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=HYPERLINK("https://www.leilaoonline.net/lote/detalhe/93331", "20384")</f>
      </c>
      <c r="B247" s="4" t="s">
        <f>=HYPERLINK("https://www.leilaoonline.net/lote/detalhe/93331", " ENFARDEIRA, ANO 2015, FR57089, LOC.COSTA PINTO")</f>
      </c>
      <c r="C247" s="4" t="inlineStr">
        <is>
          <t>Não vendido</t>
        </is>
      </c>
      <c r="D247" s="4" t="inlineStr">
        <is>
          <t>41</t>
        </is>
      </c>
      <c r="E247" s="5" t="inlineStr">
        <is>
          <t>21.250,00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=HYPERLINK("https://www.leilaoonline.net/lote/detalhe/93346", "20387")</f>
      </c>
      <c r="B248" s="4" t="s">
        <f>=HYPERLINK("https://www.leilaoonline.net/lote/detalhe/93346", " TRANSBORDO SANTAL 12T, ANO 2014, FR 57346, LOC.COSTA PINTO ")</f>
      </c>
      <c r="C248" s="4" t="inlineStr">
        <is>
          <t>Não vendido</t>
        </is>
      </c>
      <c r="D248" s="4" t="inlineStr">
        <is>
          <t>9</t>
        </is>
      </c>
      <c r="E248" s="5" t="inlineStr">
        <is>
          <t>9.500,00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=HYPERLINK("https://www.leilaoonline.net/lote/detalhe/93337", "20388")</f>
      </c>
      <c r="B249" s="4" t="s">
        <f>=HYPERLINK("https://www.leilaoonline.net/lote/detalhe/93337", " TRANSBORDO SANTAL 12T, ANO 2014, FR 57342, LOC.COSTA PINTO ")</f>
      </c>
      <c r="C249" s="4" t="inlineStr">
        <is>
          <t>Vendido</t>
        </is>
      </c>
      <c r="D249" s="4" t="inlineStr">
        <is>
          <t>11</t>
        </is>
      </c>
      <c r="E249" s="5" t="inlineStr">
        <is>
          <t>12.000,00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=HYPERLINK("https://www.leilaoonline.net/lote/detalhe/93332", "20389")</f>
      </c>
      <c r="B250" s="4" t="s">
        <f>=HYPERLINK("https://www.leilaoonline.net/lote/detalhe/93332", " TRANSBORDO SANTAL 12T, ANO 2014, FR 57331, LOC.COSTA PINTO ")</f>
      </c>
      <c r="C250" s="4" t="inlineStr">
        <is>
          <t>Não vendido</t>
        </is>
      </c>
      <c r="D250" s="4" t="inlineStr">
        <is>
          <t>8</t>
        </is>
      </c>
      <c r="E250" s="5" t="inlineStr">
        <is>
          <t>8.500,00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=HYPERLINK("https://www.leilaoonline.net/lote/detalhe/93349", "20390")</f>
      </c>
      <c r="B251" s="4" t="s">
        <f>=HYPERLINK("https://www.leilaoonline.net/lote/detalhe/93349", " TRANSBORDO SANTAL 12T, ANO 2014, FR 57338, LOC.COSTA PINTO 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9.000,00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=HYPERLINK("https://www.leilaoonline.net/lote/detalhe/93347", "20392")</f>
      </c>
      <c r="B252" s="4" t="s">
        <f>=HYPERLINK("https://www.leilaoonline.net/lote/detalhe/93347", " TRANSBORDO SANTAL 12T, ANO 2014, FR 57344, LOC.COSTA PINTO ")</f>
      </c>
      <c r="C252" s="4" t="inlineStr">
        <is>
          <t>Vendido</t>
        </is>
      </c>
      <c r="D252" s="4" t="inlineStr">
        <is>
          <t>9</t>
        </is>
      </c>
      <c r="E252" s="5" t="inlineStr">
        <is>
          <t>12.000,00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=HYPERLINK("https://www.leilaoonline.net/lote/detalhe/93339", "20393")</f>
      </c>
      <c r="B253" s="4" t="s">
        <f>=HYPERLINK("https://www.leilaoonline.net/lote/detalhe/93339", " TRANSBORDO SANTAL 12T, ANO 2014, FR 57351, LOC.COSTA PINTO ")</f>
      </c>
      <c r="C253" s="4" t="inlineStr">
        <is>
          <t>Vendido</t>
        </is>
      </c>
      <c r="D253" s="4" t="inlineStr">
        <is>
          <t>8</t>
        </is>
      </c>
      <c r="E253" s="5" t="inlineStr">
        <is>
          <t>12.000,00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=HYPERLINK("https://www.leilaoonline.net/lote/detalhe/93341", "20394")</f>
      </c>
      <c r="B254" s="4" t="s">
        <f>=HYPERLINK("https://www.leilaoonline.net/lote/detalhe/93341", " TRANSBORDO SANTAL 12T, ANO 2014, FR 57352, LOC.COSTA PINTO ")</f>
      </c>
      <c r="C254" s="4" t="inlineStr">
        <is>
          <t>Não vendido</t>
        </is>
      </c>
      <c r="D254" s="4" t="inlineStr">
        <is>
          <t>5</t>
        </is>
      </c>
      <c r="E254" s="5" t="inlineStr">
        <is>
          <t>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=HYPERLINK("https://www.leilaoonline.net/lote/detalhe/93334", "20396")</f>
      </c>
      <c r="B255" s="4" t="s">
        <f>=HYPERLINK("https://www.leilaoonline.net/lote/detalhe/93334", " TRANSBORDO SANTAL 12T, ANO 2014, FR 57337, LOC.COSTA PINTO ")</f>
      </c>
      <c r="C255" s="4" t="inlineStr">
        <is>
          <t>Vendido</t>
        </is>
      </c>
      <c r="D255" s="4" t="inlineStr">
        <is>
          <t>10</t>
        </is>
      </c>
      <c r="E255" s="5" t="inlineStr">
        <is>
          <t>12.500,00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=HYPERLINK("https://www.leilaoonline.net/lote/detalhe/93343", "20397")</f>
      </c>
      <c r="B256" s="4" t="s">
        <f>=HYPERLINK("https://www.leilaoonline.net/lote/detalhe/93343", " TRANSBORDO ANTONIOSI ATA 12000 12T, ANO 2010, FR57174, LOC. COSTA PINTO ")</f>
      </c>
      <c r="C256" s="4" t="inlineStr">
        <is>
          <t>Vendido</t>
        </is>
      </c>
      <c r="D256" s="4" t="inlineStr">
        <is>
          <t>8</t>
        </is>
      </c>
      <c r="E256" s="5" t="inlineStr">
        <is>
          <t>12.000,00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=HYPERLINK("https://www.leilaoonline.net/lote/detalhe/93342", "20399")</f>
      </c>
      <c r="B257" s="4" t="s">
        <f>=HYPERLINK("https://www.leilaoonline.net/lote/detalhe/93342", " SEPARADOR ELETRO IMA SECO 1300X813X300MM, FR57361, LOC. COSTA PINTO")</f>
      </c>
      <c r="C257" s="4" t="inlineStr">
        <is>
          <t>Vendido</t>
        </is>
      </c>
      <c r="D257" s="4" t="inlineStr">
        <is>
          <t>5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=HYPERLINK("https://www.leilaoonline.net/lote/detalhe/93328", "20402")</f>
      </c>
      <c r="B258" s="4" t="s">
        <f>=HYPERLINK("https://www.leilaoonline.net/lote/detalhe/93328", " TERRACEADOR, ANO 1999, FR38203, LOC.COSTA PINTO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=HYPERLINK("https://www.leilaoonline.net/lote/detalhe/93453", "20425")</f>
      </c>
      <c r="B259" s="4" t="s">
        <f>=HYPERLINK("https://www.leilaoonline.net/lote/detalhe/93453", "LOTE DE 46 CARCAÇA DE PNEUS DIVERSOS(medidas - 10.00R20 = 6; 11.00R22 = 15, 11R22.5 = 1, 18.4-26 = 2, 275/80R22.5 = 9, 295/80R22.5 = 13, SF, LOC. SÃO FRANCISCO ")</f>
      </c>
      <c r="C259" s="4" t="inlineStr">
        <is>
          <t>Vendido</t>
        </is>
      </c>
      <c r="D259" s="4" t="inlineStr">
        <is>
          <t>28</t>
        </is>
      </c>
      <c r="E259" s="5" t="inlineStr">
        <is>
          <t>11.500,00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=HYPERLINK("https://www.leilaoonline.net/lote/detalhe/94069", "20427")</f>
      </c>
      <c r="B260" s="4" t="s">
        <f>=HYPERLINK("https://www.leilaoonline.net/lote/detalhe/94069", "05 PÇAS GABINETE ACELERA V2/ PARA TV DE 32 POLEGADAS  (NÃO ESTA INCLUSO A TV ) SF, LOC. COSTA PINTO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=HYPERLINK("https://www.leilaoonline.net/lote/detalhe/94070", "20428")</f>
      </c>
      <c r="B261" s="4" t="s">
        <f>=HYPERLINK("https://www.leilaoonline.net/lote/detalhe/94070", "05 PÇAS GABINETE ACELERA V2/ PARA TV DE 32 POLEGADAS  (NÃO ESTA INCLUSO A TV ) SF, LOC. COSTA PINTO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=HYPERLINK("https://www.leilaoonline.net/lote/detalhe/94071", "20429")</f>
      </c>
      <c r="B262" s="4" t="s">
        <f>=HYPERLINK("https://www.leilaoonline.net/lote/detalhe/94071", "05 PÇAS GABINETE ACELERA V2/ PARA TV DE 32 POLEGADAS  (NÃO ESTA INCLUSO A TV ) SF, LOC. COSTA PINTO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=HYPERLINK("https://www.leilaoonline.net/lote/detalhe/93327", "20432")</f>
      </c>
      <c r="B263" s="4" t="s">
        <f>=HYPERLINK("https://www.leilaoonline.net/lote/detalhe/93327", " TRANSBORDO ANTONIOSI ATA 12000 12T, ANO 2012, FR 139248,  LOC. COSTA PINTO ")</f>
      </c>
      <c r="C263" s="4" t="inlineStr">
        <is>
          <t>Não vendido</t>
        </is>
      </c>
      <c r="D263" s="4" t="inlineStr">
        <is>
          <t>11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=HYPERLINK("https://www.leilaoonline.net/lote/detalhe/93333", "20433")</f>
      </c>
      <c r="B264" s="4" t="s">
        <f>=HYPERLINK("https://www.leilaoonline.net/lote/detalhe/93333", " TRANSBORDO SANTAL 12T, ANO 2014, FR 57333, LOC.COSTA PINTO ")</f>
      </c>
      <c r="C264" s="4" t="inlineStr">
        <is>
          <t>Vendido</t>
        </is>
      </c>
      <c r="D264" s="4" t="inlineStr">
        <is>
          <t>10</t>
        </is>
      </c>
      <c r="E264" s="5" t="inlineStr">
        <is>
          <t>13.500,00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=HYPERLINK("https://www.leilaoonline.net/lote/detalhe/93325", "20434")</f>
      </c>
      <c r="B265" s="4" t="s">
        <f>=HYPERLINK("https://www.leilaoonline.net/lote/detalhe/93325", " CAMINHAO VOLKSWAGEN 31.320 CNC 6X4, ANO 2010, FR64056, LOC. RAFARD")</f>
      </c>
      <c r="C265" s="4" t="inlineStr">
        <is>
          <t>Vendido</t>
        </is>
      </c>
      <c r="D265" s="4" t="inlineStr">
        <is>
          <t>89</t>
        </is>
      </c>
      <c r="E265" s="5" t="inlineStr">
        <is>
          <t>118.000,00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=HYPERLINK("https://www.leilaoonline.net/lote/detalhe/93329", "20435")</f>
      </c>
      <c r="B266" s="4" t="s">
        <f>=HYPERLINK("https://www.leilaoonline.net/lote/detalhe/93329", " PLANTADORA CANA ATA PCP 1102, ANO 2012, FR48214, LOC. RAFARD")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8.000,00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=HYPERLINK("https://www.leilaoonline.net/lote/detalhe/93322", "20436")</f>
      </c>
      <c r="B267" s="4" t="s">
        <f>=HYPERLINK("https://www.leilaoonline.net/lote/detalhe/93322", " PLANTADORA CANA ATA PCP 1102, ANO 2012, FR103909, LOC. RAFARD")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=HYPERLINK("https://www.leilaoonline.net/lote/detalhe/93323", "20437")</f>
      </c>
      <c r="B268" s="4" t="s">
        <f>=HYPERLINK("https://www.leilaoonline.net/lote/detalhe/93323", " CAMINHAO VW. 31.320 CNC 6X4, ANO 2010, FR139264, LOC. RAFARD")</f>
      </c>
      <c r="C268" s="4" t="inlineStr">
        <is>
          <t>Vendido</t>
        </is>
      </c>
      <c r="D268" s="4" t="inlineStr">
        <is>
          <t>86</t>
        </is>
      </c>
      <c r="E268" s="5" t="inlineStr">
        <is>
          <t>119.000,00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=HYPERLINK("https://www.leilaoonline.net/lote/detalhe/93318", "20438")</f>
      </c>
      <c r="B269" s="4" t="s">
        <f>=HYPERLINK("https://www.leilaoonline.net/lote/detalhe/93318", " CARRETA ABRIGO OPERAD.RSA, ANO 2012, FR139416, LOC. SÃO FRANCISCO ")</f>
      </c>
      <c r="C269" s="4" t="inlineStr">
        <is>
          <t>Não vendido</t>
        </is>
      </c>
      <c r="D269" s="4" t="inlineStr">
        <is>
          <t>13</t>
        </is>
      </c>
      <c r="E269" s="5" t="inlineStr">
        <is>
          <t>6.000,00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=HYPERLINK("https://www.leilaoonline.net/lote/detalhe/93324", "20439")</f>
      </c>
      <c r="B270" s="4" t="s">
        <f>=HYPERLINK("https://www.leilaoonline.net/lote/detalhe/93324", " CARRETA ABRIGO OPERAD.RSA, ANO 2012, FR139431, LOC. SÃO FRANCISCO ")</f>
      </c>
      <c r="C270" s="4" t="inlineStr">
        <is>
          <t>Não vendido</t>
        </is>
      </c>
      <c r="D270" s="4" t="inlineStr">
        <is>
          <t>13</t>
        </is>
      </c>
      <c r="E270" s="5" t="inlineStr">
        <is>
          <t>6.000,00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=HYPERLINK("https://www.leilaoonline.net/lote/detalhe/93302", "20440")</f>
      </c>
      <c r="B271" s="4" t="s">
        <f>=HYPERLINK("https://www.leilaoonline.net/lote/detalhe/93302", " TERRACEADOR, ANO 2008, FROTA 165242, LOC. BOM RETIRO ")</f>
      </c>
      <c r="C271" s="4" t="inlineStr">
        <is>
          <t>Não vendido</t>
        </is>
      </c>
      <c r="D271" s="4" t="inlineStr">
        <is>
          <t>46</t>
        </is>
      </c>
      <c r="E271" s="5" t="inlineStr">
        <is>
          <t>29.000,00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=HYPERLINK("https://www.leilaoonline.net/lote/detalhe/93315", "20441")</f>
      </c>
      <c r="B272" s="4" t="s">
        <f>=HYPERLINK("https://www.leilaoonline.net/lote/detalhe/93315", " CAMINHAO VW. 31.320 CNC 6X4, ANO 2010, FR58633, LOC. BOM RETIRO")</f>
      </c>
      <c r="C272" s="4" t="inlineStr">
        <is>
          <t>Vendido</t>
        </is>
      </c>
      <c r="D272" s="4" t="inlineStr">
        <is>
          <t>79</t>
        </is>
      </c>
      <c r="E272" s="5" t="inlineStr">
        <is>
          <t>108.000,00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=HYPERLINK("https://www.leilaoonline.net/lote/detalhe/93320", "20442")</f>
      </c>
      <c r="B273" s="4" t="s">
        <f>=HYPERLINK("https://www.leilaoonline.net/lote/detalhe/93320", " MUNCK MOTO CANA, SF, LOC. BOM RETIRO ")</f>
      </c>
      <c r="C273" s="4" t="inlineStr">
        <is>
          <t>Não vendido</t>
        </is>
      </c>
      <c r="D273" s="4" t="inlineStr">
        <is>
          <t>40</t>
        </is>
      </c>
      <c r="E273" s="5" t="inlineStr">
        <is>
          <t>28.500,00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=HYPERLINK("https://www.leilaoonline.net/lote/detalhe/93314", "20443")</f>
      </c>
      <c r="B274" s="4" t="s">
        <f>=HYPERLINK("https://www.leilaoonline.net/lote/detalhe/93314", " CAMINHAO VW. 31.320 CNC 6X4, ANO 2010, FR64055, LOC. BOM RETIRO ")</f>
      </c>
      <c r="C274" s="4" t="inlineStr">
        <is>
          <t>Vendido</t>
        </is>
      </c>
      <c r="D274" s="4" t="inlineStr">
        <is>
          <t>65</t>
        </is>
      </c>
      <c r="E274" s="5" t="inlineStr">
        <is>
          <t>94.000,00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=HYPERLINK("https://www.leilaoonline.net/lote/detalhe/93319", "20444")</f>
      </c>
      <c r="B275" s="4" t="s">
        <f>=HYPERLINK("https://www.leilaoonline.net/lote/detalhe/93319", " CAMINHAO VW. 31.320 CNC 6X4, ANO 2010, FR64057, LOC. BOM RETIRO ")</f>
      </c>
      <c r="C275" s="4" t="inlineStr">
        <is>
          <t>Vendido</t>
        </is>
      </c>
      <c r="D275" s="4" t="inlineStr">
        <is>
          <t>78</t>
        </is>
      </c>
      <c r="E275" s="5" t="inlineStr">
        <is>
          <t>107.000,00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=HYPERLINK("https://www.leilaoonline.net/lote/detalhe/93301", "20445")</f>
      </c>
      <c r="B276" s="4" t="s">
        <f>=HYPERLINK("https://www.leilaoonline.net/lote/detalhe/93301", " CAMINHAO VOLKSWAGEN 15-180 WORKER C/ CARRETA OFICINA, ANO 2010, FR22063, LOC. BOM RETIRO ")</f>
      </c>
      <c r="C276" s="4" t="inlineStr">
        <is>
          <t>Vendido</t>
        </is>
      </c>
      <c r="D276" s="4" t="inlineStr">
        <is>
          <t>26</t>
        </is>
      </c>
      <c r="E276" s="5" t="inlineStr">
        <is>
          <t>58.000,00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=HYPERLINK("https://www.leilaoonline.net/lote/detalhe/93313", "20446")</f>
      </c>
      <c r="B277" s="4" t="s">
        <f>=HYPERLINK("https://www.leilaoonline.net/lote/detalhe/93313", " PLANTADEIRA TMA, ANO 2014, FR57499, LOC. BOM RETIRO ")</f>
      </c>
      <c r="C277" s="4" t="inlineStr">
        <is>
          <t>Não vendido</t>
        </is>
      </c>
      <c r="D277" s="4" t="inlineStr">
        <is>
          <t>6</t>
        </is>
      </c>
      <c r="E277" s="5" t="inlineStr">
        <is>
          <t>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=HYPERLINK("https://www.leilaoonline.net/lote/detalhe/93303", "20447")</f>
      </c>
      <c r="B278" s="4" t="s">
        <f>=HYPERLINK("https://www.leilaoonline.net/lote/detalhe/93303", " PLANTADEIRA SOLUS, ANO 2012, FR25301, LOC. BOM RETIRO ")</f>
      </c>
      <c r="C278" s="4" t="inlineStr">
        <is>
          <t>Vendido</t>
        </is>
      </c>
      <c r="D278" s="4" t="inlineStr">
        <is>
          <t>5</t>
        </is>
      </c>
      <c r="E278" s="5" t="inlineStr">
        <is>
          <t>8.000,00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=HYPERLINK("https://www.leilaoonline.net/lote/detalhe/93295", "20448")</f>
      </c>
      <c r="B279" s="4" t="s">
        <f>=HYPERLINK("https://www.leilaoonline.net/lote/detalhe/93295", " COLHEDORA CASE 8800, ANO 2010, FR139511, LOC.BOM RETIRO ")</f>
      </c>
      <c r="C279" s="4" t="inlineStr">
        <is>
          <t>Vendido</t>
        </is>
      </c>
      <c r="D279" s="4" t="inlineStr">
        <is>
          <t>3</t>
        </is>
      </c>
      <c r="E279" s="5" t="inlineStr">
        <is>
          <t>30.000,00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=HYPERLINK("https://www.leilaoonline.net/lote/detalhe/93317", "20449")</f>
      </c>
      <c r="B280" s="4" t="s">
        <f>=HYPERLINK("https://www.leilaoonline.net/lote/detalhe/93317", " TRATOR CASE 240CV 4X4, ANO 2010, FR61018, LOC. BOM RETIRO ")</f>
      </c>
      <c r="C280" s="4" t="inlineStr">
        <is>
          <t>Vendido</t>
        </is>
      </c>
      <c r="D280" s="4" t="inlineStr">
        <is>
          <t>63</t>
        </is>
      </c>
      <c r="E280" s="5" t="inlineStr">
        <is>
          <t>134.000,00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=HYPERLINK("https://www.leilaoonline.net/lote/detalhe/93308", "20450")</f>
      </c>
      <c r="B281" s="4" t="s">
        <f>=HYPERLINK("https://www.leilaoonline.net/lote/detalhe/93308", " COLHEDORA JOHN DEERE 3522 2L, ANO 2008 ,FR50133, LOC. BOM RETIRO ")</f>
      </c>
      <c r="C281" s="4" t="inlineStr">
        <is>
          <t>Não vendido</t>
        </is>
      </c>
      <c r="D281" s="4" t="inlineStr">
        <is>
          <t>6</t>
        </is>
      </c>
      <c r="E281" s="5" t="inlineStr">
        <is>
          <t>25.000,00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=HYPERLINK("https://www.leilaoonline.net/lote/detalhe/93307", "20451")</f>
      </c>
      <c r="B282" s="4" t="s">
        <f>=HYPERLINK("https://www.leilaoonline.net/lote/detalhe/93307", " COLHEDORA JOHN DEERE 3522 2L, ANO 2010, FR32231, LOC. BOM RETIRO ")</f>
      </c>
      <c r="C282" s="4" t="inlineStr">
        <is>
          <t>Não vendido</t>
        </is>
      </c>
      <c r="D282" s="4" t="inlineStr">
        <is>
          <t>2</t>
        </is>
      </c>
      <c r="E282" s="5" t="inlineStr">
        <is>
          <t>21.000,00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=HYPERLINK("https://www.leilaoonline.net/lote/detalhe/93304", "20452")</f>
      </c>
      <c r="B283" s="4" t="s">
        <f>=HYPERLINK("https://www.leilaoonline.net/lote/detalhe/93304", " CAMINHAO VOLKSWAGEN 15-180 WORKER(CARROCERIA COMBOIO 26011), ANO 2010, FRFR22064, LOC. BOM RETIRO ")</f>
      </c>
      <c r="C283" s="4" t="inlineStr">
        <is>
          <t>Vendido</t>
        </is>
      </c>
      <c r="D283" s="4" t="inlineStr">
        <is>
          <t>27</t>
        </is>
      </c>
      <c r="E283" s="5" t="inlineStr">
        <is>
          <t>56.000,00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=HYPERLINK("https://www.leilaoonline.net/lote/detalhe/93296", "20453")</f>
      </c>
      <c r="B284" s="4" t="s">
        <f>=HYPERLINK("https://www.leilaoonline.net/lote/detalhe/93296", " ENLEIRADOR DE PALHA, ENXADA ROT L CH3470DT 48L, FRFR140012/FR140025, LOC. BOM RETIRO  ")</f>
      </c>
      <c r="C284" s="4" t="inlineStr">
        <is>
          <t>Vendido</t>
        </is>
      </c>
      <c r="D284" s="4" t="inlineStr">
        <is>
          <t>47</t>
        </is>
      </c>
      <c r="E284" s="5" t="inlineStr">
        <is>
          <t>16.500,00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=HYPERLINK("https://www.leilaoonline.net/lote/detalhe/93321", "20454")</f>
      </c>
      <c r="B285" s="4" t="s">
        <f>=HYPERLINK("https://www.leilaoonline.net/lote/detalhe/93321", " 1 GRADE, 1 SUCADOR, 1 IMPLEMENTO E CX DE AÇO VERDE , FR25601/22036,  LOC. BOM RETIRO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5.500,00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=HYPERLINK("https://www.leilaoonline.net/lote/detalhe/93309", "20455")</f>
      </c>
      <c r="B286" s="4" t="s">
        <f>=HYPERLINK("https://www.leilaoonline.net/lote/detalhe/93309", " CAMINHAO TANQUE  VW MOD.26-220 WORKER, CARROC. (FR57522), ANO 2010, FR52497, LOC. BOM RETIRO ")</f>
      </c>
      <c r="C286" s="4" t="inlineStr">
        <is>
          <t>Vendido</t>
        </is>
      </c>
      <c r="D286" s="4" t="inlineStr">
        <is>
          <t>73</t>
        </is>
      </c>
      <c r="E286" s="5" t="inlineStr">
        <is>
          <t>120.000,00</t>
        </is>
      </c>
      <c r="F286" s="4" t="inlineStr">
        <is>
          <t>2000.00</t>
        </is>
      </c>
    </row>
    <row collapsed="false" customFormat="false" customHeight="false" hidden="false" ht="12.1" outlineLevel="0" r="287">
      <c r="A287" s="5" t="s">
        <f>=HYPERLINK("https://www.leilaoonline.net/lote/detalhe/93294", "20456")</f>
      </c>
      <c r="B287" s="4" t="s">
        <f>=HYPERLINK("https://www.leilaoonline.net/lote/detalhe/93294", " CAMINHÃO VW. 31.320 CNC, 6X4, ANO 2010, FR 10602, LOC. BOM RETIRO ")</f>
      </c>
      <c r="C287" s="4" t="inlineStr">
        <is>
          <t>Vendido</t>
        </is>
      </c>
      <c r="D287" s="4" t="inlineStr">
        <is>
          <t>92</t>
        </is>
      </c>
      <c r="E287" s="5" t="inlineStr">
        <is>
          <t>122.000,00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=HYPERLINK("https://www.leilaoonline.net/lote/detalhe/93311", "20457")</f>
      </c>
      <c r="B288" s="4" t="s">
        <f>=HYPERLINK("https://www.leilaoonline.net/lote/detalhe/93311", " CAMINHAO M. BENZ L2219, ANO 1981, FR58623  (MOTOR NÃO CADASTRADO E VEÍCULO SEM CARROCERIA), LOC. BOM RETIRO ")</f>
      </c>
      <c r="C288" s="4" t="inlineStr">
        <is>
          <t>Vendido</t>
        </is>
      </c>
      <c r="D288" s="4" t="inlineStr">
        <is>
          <t>18</t>
        </is>
      </c>
      <c r="E288" s="5" t="inlineStr">
        <is>
          <t>20.500,00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=HYPERLINK("https://www.leilaoonline.net/lote/detalhe/93306", "20458")</f>
      </c>
      <c r="B289" s="4" t="s">
        <f>=HYPERLINK("https://www.leilaoonline.net/lote/detalhe/93306", "  TRATOR CASE MX 235 MAGNUM 4X4, ANO 2014, FR50936, LOC. BOM RETIRO ")</f>
      </c>
      <c r="C289" s="4" t="inlineStr">
        <is>
          <t>Vendido</t>
        </is>
      </c>
      <c r="D289" s="4" t="inlineStr">
        <is>
          <t>120</t>
        </is>
      </c>
      <c r="E289" s="5" t="inlineStr">
        <is>
          <t>208.000,00</t>
        </is>
      </c>
      <c r="F289" s="4" t="inlineStr">
        <is>
          <t>2000.00</t>
        </is>
      </c>
    </row>
    <row collapsed="false" customFormat="false" customHeight="false" hidden="false" ht="12.1" outlineLevel="0" r="290">
      <c r="A290" s="5" t="s">
        <f>=HYPERLINK("https://www.leilaoonline.net/lote/detalhe/93297", "20459")</f>
      </c>
      <c r="B290" s="4" t="s">
        <f>=HYPERLINK("https://www.leilaoonline.net/lote/detalhe/93297", " CARRETA DE ABRIGO OPERAD.IRRIGAB, ANO 2010, FR139952, LOC. BOM RETIRO  ")</f>
      </c>
      <c r="C290" s="4" t="inlineStr">
        <is>
          <t>Não vendido</t>
        </is>
      </c>
      <c r="D290" s="4" t="inlineStr">
        <is>
          <t>3</t>
        </is>
      </c>
      <c r="E290" s="5" t="inlineStr">
        <is>
          <t>3.500,00</t>
        </is>
      </c>
      <c r="F290" s="4" t="inlineStr">
        <is>
          <t>250.00</t>
        </is>
      </c>
    </row>
    <row collapsed="false" customFormat="false" customHeight="false" hidden="false" ht="12.1" outlineLevel="0" r="291">
      <c r="A291" s="5" t="s">
        <f>=HYPERLINK("https://www.leilaoonline.net/lote/detalhe/93300", "20460")</f>
      </c>
      <c r="B291" s="4" t="s">
        <f>=HYPERLINK("https://www.leilaoonline.net/lote/detalhe/93300", " CARRETA DE ABRIGO OPERAD.IRRIGAB, ANO 2010, FRFR139954, LOC. BOM RETIRO  ")</f>
      </c>
      <c r="C291" s="4" t="inlineStr">
        <is>
          <t>Não vendido</t>
        </is>
      </c>
      <c r="D291" s="4" t="inlineStr">
        <is>
          <t>1</t>
        </is>
      </c>
      <c r="E291" s="5" t="inlineStr">
        <is>
          <t>3.000,00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=HYPERLINK("https://www.leilaoonline.net/lote/detalhe/94813", "20466")</f>
      </c>
      <c r="B292" s="4" t="s">
        <f>=HYPERLINK("https://www.leilaoonline.net/lote/detalhe/94813", "LOTE DE MOBILIA E EQUIPAMENTOS DIVERSOS, SF,  VEJA DESCRITIVO DE ITENS - LOC. RAFARD")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3.500,00</t>
        </is>
      </c>
      <c r="F292" s="4" t="inlineStr">
        <is>
          <t>250.00</t>
        </is>
      </c>
    </row>
    <row collapsed="false" customFormat="false" customHeight="false" hidden="false" ht="12.1" outlineLevel="0" r="293">
      <c r="A293" s="5" t="s">
        <f>=HYPERLINK("https://www.leilaoonline.net/lote/detalhe/93326", "21190")</f>
      </c>
      <c r="B293" s="4" t="s">
        <f>=HYPERLINK("https://www.leilaoonline.net/lote/detalhe/93326", " CARROCERIA CINZA CANA INTEIRA, ANO 2016, FR37880, LOC. RAFARD")</f>
      </c>
      <c r="C293" s="4" t="inlineStr">
        <is>
          <t>Vendido</t>
        </is>
      </c>
      <c r="D293" s="4" t="inlineStr">
        <is>
          <t>21</t>
        </is>
      </c>
      <c r="E293" s="5" t="inlineStr">
        <is>
          <t>12.000,00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=HYPERLINK("https://www.leilaoonline.net/lote/detalhe/93312", "24200")</f>
      </c>
      <c r="B294" s="4" t="s">
        <f>=HYPERLINK("https://www.leilaoonline.net/lote/detalhe/93312", " TRATOR CASE MX 240 MAGNUM 4X4, ANO 2010, FR61017, LOC.BOM RETIRO")</f>
      </c>
      <c r="C294" s="4" t="inlineStr">
        <is>
          <t>Vendido</t>
        </is>
      </c>
      <c r="D294" s="4" t="inlineStr">
        <is>
          <t>70</t>
        </is>
      </c>
      <c r="E294" s="5" t="inlineStr">
        <is>
          <t>157.000,00</t>
        </is>
      </c>
      <c r="F294" s="4" t="inlineStr">
        <is>
          <t>2000.00</t>
        </is>
      </c>
    </row>
    <row collapsed="false" customFormat="false" customHeight="false" hidden="false" ht="12.1" outlineLevel="0" r="295">
      <c r="A295" s="5" t="s">
        <f>=HYPERLINK("https://www.leilaoonline.net/lote/detalhe/93310", "24251")</f>
      </c>
      <c r="B295" s="4" t="s">
        <f>=HYPERLINK("https://www.leilaoonline.net/lote/detalhe/93310", " CAMINHAO VW. MOD.15-180 WORKER, CARROCERIA FR57574, ANO 2010, FR52522, LOC. BOM RETIRO ")</f>
      </c>
      <c r="C295" s="4" t="inlineStr">
        <is>
          <t>Vendido</t>
        </is>
      </c>
      <c r="D295" s="4" t="inlineStr">
        <is>
          <t>30</t>
        </is>
      </c>
      <c r="E295" s="5" t="inlineStr">
        <is>
          <t>65.000,00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=HYPERLINK("https://www.leilaoonline.net/lote/detalhe/93299", "24252")</f>
      </c>
      <c r="B296" s="4" t="s">
        <f>=HYPERLINK("https://www.leilaoonline.net/lote/detalhe/93299", " PARTE DE ELIMINADOR DE SOQUEIRA, ANO 2006, FR139909/140012, LOC. BOM RETIRO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=HYPERLINK("https://www.leilaoonline.net/lote/detalhe/93298", "24323")</f>
      </c>
      <c r="B297" s="4" t="s">
        <f>=HYPERLINK("https://www.leilaoonline.net/lote/detalhe/93298", " COLHEDORA CASE 8800, ANO 2010, FR139507, LOC.BOM RETIRO ")</f>
      </c>
      <c r="C297" s="4" t="inlineStr">
        <is>
          <t>Vendido</t>
        </is>
      </c>
      <c r="D297" s="4" t="inlineStr">
        <is>
          <t>5</t>
        </is>
      </c>
      <c r="E297" s="5" t="inlineStr">
        <is>
          <t>35.000,00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=HYPERLINK("https://www.leilaoonline.net/lote/detalhe/93305", "24356")</f>
      </c>
      <c r="B298" s="4" t="s">
        <f>=HYPERLINK("https://www.leilaoonline.net/lote/detalhe/93305", " REBOQUE COR AZUL FNV 7,60M, ANO 1990, FR36027, LOC. BOM RETIRO")</f>
      </c>
      <c r="C298" s="4" t="inlineStr">
        <is>
          <t>Vendido</t>
        </is>
      </c>
      <c r="D298" s="4" t="inlineStr">
        <is>
          <t>2</t>
        </is>
      </c>
      <c r="E298" s="5" t="inlineStr">
        <is>
          <t>10.500,00</t>
        </is>
      </c>
      <c r="F298" s="4" t="inlineStr">
        <is>
          <t>500.00</t>
        </is>
      </c>
    </row>
    <row collapsed="false" customFormat="false" customHeight="false" hidden="false" ht="12.1" outlineLevel="0" r="299">
      <c r="A299" s="5" t="s">
        <f>=HYPERLINK("https://www.leilaoonline.net/lote/detalhe/93316", "24407")</f>
      </c>
      <c r="B299" s="4" t="s">
        <f>=HYPERLINK("https://www.leilaoonline.net/lote/detalhe/93316", "COLHEDORA J. DEERE 3522 2L COLHED., ANO 2010, FR32226. LOC.BOM RETIRO ")</f>
      </c>
      <c r="C299" s="4" t="inlineStr">
        <is>
          <t>Não vendido</t>
        </is>
      </c>
      <c r="D299" s="4" t="inlineStr">
        <is>
          <t>9</t>
        </is>
      </c>
      <c r="E299" s="5" t="inlineStr">
        <is>
          <t>28.000,00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=HYPERLINK("https://www.leilaoonline.net/lote/detalhe/92833", "25004")</f>
      </c>
      <c r="B300" s="4" t="s">
        <f>=HYPERLINK("https://www.leilaoonline.net/lote/detalhe/92833", "01 TRANSFORMADOR DE ENERGIA DE 112,5 KVA, 01 UND. CALIBRADORA DE 5.000 LTS E 01 UND. CALIBRADORA DE 2.000 LTS -LOC TERMINAL DE CUIABA")</f>
      </c>
      <c r="C300" s="4" t="inlineStr">
        <is>
          <t>Não vendido</t>
        </is>
      </c>
      <c r="D300" s="4" t="inlineStr">
        <is>
          <t>4</t>
        </is>
      </c>
      <c r="E300" s="5" t="inlineStr">
        <is>
          <t>4.000,00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=HYPERLINK("https://www.leilaoonline.net/lote/detalhe/92938", "25006")</f>
      </c>
      <c r="B301" s="4" t="s">
        <f>=HYPERLINK("https://www.leilaoonline.net/lote/detalhe/92938", "CONJ. DE 5 MOTOBOMBAS P/ COMBUSTÍVEIS, 4 CONJ. DE MOTORES E 3 SKIDS BLEND DE BIODIESEL , SF, LOC. RIO DE JANEIRO")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9.500,00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=HYPERLINK("https://www.leilaoonline.net/lote/detalhe/94386", "25007")</f>
      </c>
      <c r="B302" s="4" t="s">
        <f>=HYPERLINK("https://www.leilaoonline.net/lote/detalhe/94386", "ITENS DIVERSOS, BOMBA PNEUMATICA, COMPRESSOR DE AR, VALVULAS E OUTROS, SF ,  - VEJA DESCRIÇÃO - LOC. RIO DE JANEIRO 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5.000,00</t>
        </is>
      </c>
      <c r="F3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2026-06-30T21:21:11.00Z</dcterms:created>
  <dc:creator>Tellks Tecnologia</dc:creator>
  <cp:revision>0</cp:revision>
</cp:coreProperties>
</file>