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965H - CASE 865 - PULV UNIPORT 3000 - 4 CAMINHÕES - 21 TRATORES - 18 AUTOS - REBOQUES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=HYPERLINK("https://www.leilaoonline.net/lote/detalhe/99849", "30000")</f>
      </c>
      <c r="B11" s="4" t="s">
        <f>=HYPERLINK("https://www.leilaoonline.net/lote/detalhe/99849", " MATERIAIS DE ESCRITÓRIO: CADEIRAS, MESAS, LOUSAS, SUPORTES, PAPELEIRAS ETC S/FROTA, LOC. CARAAPÓ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=HYPERLINK("https://www.leilaoonline.net/lote/detalhe/99824", "30001")</f>
      </c>
      <c r="B12" s="4" t="s">
        <f>=HYPERLINK("https://www.leilaoonline.net/lote/detalhe/99824", " TRATOR VALTRA BH180 4X4, ANO 2010, FR4430978, LOC. CARAAPÓ ")</f>
      </c>
      <c r="C12" s="4" t="inlineStr">
        <is>
          <t>Vendido</t>
        </is>
      </c>
      <c r="D12" s="4" t="inlineStr">
        <is>
          <t>81</t>
        </is>
      </c>
      <c r="E12" s="5" t="inlineStr">
        <is>
          <t>100.000,00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=HYPERLINK("https://www.leilaoonline.net/lote/detalhe/99831", "30002")</f>
      </c>
      <c r="B13" s="4" t="s">
        <f>=HYPERLINK("https://www.leilaoonline.net/lote/detalhe/99831", "PULVERIZADOR JACTO UNIPORT 3000 PLUS, ANO 2012 FR4435062, LOC. CARAAPÓ ")</f>
      </c>
      <c r="C13" s="4" t="inlineStr">
        <is>
          <t>Vendido</t>
        </is>
      </c>
      <c r="D13" s="4" t="inlineStr">
        <is>
          <t>9</t>
        </is>
      </c>
      <c r="E13" s="5" t="inlineStr">
        <is>
          <t>75.000,00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=HYPERLINK("https://www.leilaoonline.net/lote/detalhe/99844", "30004")</f>
      </c>
      <c r="B14" s="4" t="s">
        <f>=HYPERLINK("https://www.leilaoonline.net/lote/detalhe/99844", " TRATOR VALTRA BH180 4X4, ANO 2010, FR4430983, LOC. CARAAPÓ ")</f>
      </c>
      <c r="C14" s="4" t="inlineStr">
        <is>
          <t>Vendido</t>
        </is>
      </c>
      <c r="D14" s="4" t="inlineStr">
        <is>
          <t>61</t>
        </is>
      </c>
      <c r="E14" s="5" t="inlineStr">
        <is>
          <t>121.000,00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=HYPERLINK("https://www.leilaoonline.net/lote/detalhe/99828", "30005")</f>
      </c>
      <c r="B15" s="4" t="s">
        <f>=HYPERLINK("https://www.leilaoonline.net/lote/detalhe/99828", " TRATOR VALTRA BH180 4X4, ANO 2009, FR4430928, LOC. CARAAPÓ ")</f>
      </c>
      <c r="C15" s="4" t="inlineStr">
        <is>
          <t>Vendido</t>
        </is>
      </c>
      <c r="D15" s="4" t="inlineStr">
        <is>
          <t>85</t>
        </is>
      </c>
      <c r="E15" s="5" t="inlineStr">
        <is>
          <t>115.000,00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=HYPERLINK("https://www.leilaoonline.net/lote/detalhe/99827", "30006")</f>
      </c>
      <c r="B16" s="4" t="s">
        <f>=HYPERLINK("https://www.leilaoonline.net/lote/detalhe/99827", " TRATOR VALTRA BH180 4X4, ANO 2008, FR4435011, LOC. CARAAPÓ ")</f>
      </c>
      <c r="C16" s="4" t="inlineStr">
        <is>
          <t>Vendido</t>
        </is>
      </c>
      <c r="D16" s="4" t="inlineStr">
        <is>
          <t>53</t>
        </is>
      </c>
      <c r="E16" s="5" t="inlineStr">
        <is>
          <t>93.000,00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=HYPERLINK("https://www.leilaoonline.net/lote/detalhe/99836", "30007")</f>
      </c>
      <c r="B17" s="4" t="s">
        <f>=HYPERLINK("https://www.leilaoonline.net/lote/detalhe/99836", " TRATOR VALTRA BH180 4X4, ANO 2007, FR4430916, LOC. CARAAPÓ ")</f>
      </c>
      <c r="C17" s="4" t="inlineStr">
        <is>
          <t>Vendido</t>
        </is>
      </c>
      <c r="D17" s="4" t="inlineStr">
        <is>
          <t>65</t>
        </is>
      </c>
      <c r="E17" s="5" t="inlineStr">
        <is>
          <t>93.000,00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=HYPERLINK("https://www.leilaoonline.net/lote/detalhe/99829", "30008")</f>
      </c>
      <c r="B18" s="4" t="s">
        <f>=HYPERLINK("https://www.leilaoonline.net/lote/detalhe/99829", " TRATOR VALTRA BH180 4X4, ANO 2010, FR4430977, LOC. CARAAPÓ ")</f>
      </c>
      <c r="C18" s="4" t="inlineStr">
        <is>
          <t>Vendido</t>
        </is>
      </c>
      <c r="D18" s="4" t="inlineStr">
        <is>
          <t>92</t>
        </is>
      </c>
      <c r="E18" s="5" t="inlineStr">
        <is>
          <t>125.000,00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=HYPERLINK("https://www.leilaoonline.net/lote/detalhe/99840", "30009")</f>
      </c>
      <c r="B19" s="4" t="s">
        <f>=HYPERLINK("https://www.leilaoonline.net/lote/detalhe/99840", " TRATOR VALTRA BH180 4X4, ANO 2011, FR4437030, LOC. CARAAPÓ ")</f>
      </c>
      <c r="C19" s="4" t="inlineStr">
        <is>
          <t>Vendido</t>
        </is>
      </c>
      <c r="D19" s="4" t="inlineStr">
        <is>
          <t>70</t>
        </is>
      </c>
      <c r="E19" s="5" t="inlineStr">
        <is>
          <t>120.000,00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=HYPERLINK("https://www.leilaoonline.net/lote/detalhe/99839", "30012")</f>
      </c>
      <c r="B20" s="4" t="s">
        <f>=HYPERLINK("https://www.leilaoonline.net/lote/detalhe/99839", " TRATOR VALTRA BH180 4X4, ANO 2010, FR4430981, LOC. CARAAPÓ ")</f>
      </c>
      <c r="C20" s="4" t="inlineStr">
        <is>
          <t>Vendido</t>
        </is>
      </c>
      <c r="D20" s="4" t="inlineStr">
        <is>
          <t>90</t>
        </is>
      </c>
      <c r="E20" s="5" t="inlineStr">
        <is>
          <t>109.000,00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=HYPERLINK("https://www.leilaoonline.net/lote/detalhe/99841", "30014")</f>
      </c>
      <c r="B21" s="4" t="s">
        <f>=HYPERLINK("https://www.leilaoonline.net/lote/detalhe/99841", " TRATOR VALTRA BH180 4X4, ANO 2012, FR4435061, LOC. CARAAPÓ ")</f>
      </c>
      <c r="C21" s="4" t="inlineStr">
        <is>
          <t>Vendido</t>
        </is>
      </c>
      <c r="D21" s="4" t="inlineStr">
        <is>
          <t>105</t>
        </is>
      </c>
      <c r="E21" s="5" t="inlineStr">
        <is>
          <t>134.000,00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=HYPERLINK("https://www.leilaoonline.net/lote/detalhe/99830", "30017")</f>
      </c>
      <c r="B22" s="4" t="s">
        <f>=HYPERLINK("https://www.leilaoonline.net/lote/detalhe/99830", " TRATOR VALTRA BH180 4X4, ANO 2010, FR4430980 ,LOC. CARAAPÓ ")</f>
      </c>
      <c r="C22" s="4" t="inlineStr">
        <is>
          <t>Vendido</t>
        </is>
      </c>
      <c r="D22" s="4" t="inlineStr">
        <is>
          <t>89</t>
        </is>
      </c>
      <c r="E22" s="5" t="inlineStr">
        <is>
          <t>118.000,00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=HYPERLINK("https://www.leilaoonline.net/lote/detalhe/99848", "30019")</f>
      </c>
      <c r="B23" s="4" t="s">
        <f>=HYPERLINK("https://www.leilaoonline.net/lote/detalhe/99848", " CASE 865 MOTONIVELADORA, ANO 2016, FR4435120, LOC. CARAAPÓ ")</f>
      </c>
      <c r="C23" s="4" t="inlineStr">
        <is>
          <t>Vendido</t>
        </is>
      </c>
      <c r="D23" s="4" t="inlineStr">
        <is>
          <t>142</t>
        </is>
      </c>
      <c r="E23" s="5" t="inlineStr">
        <is>
          <t>442.000,00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=HYPERLINK("https://www.leilaoonline.net/lote/detalhe/99838", "30020")</f>
      </c>
      <c r="B24" s="4" t="s">
        <f>=HYPERLINK("https://www.leilaoonline.net/lote/detalhe/99838", " TRATOR VALTRA BH180 4X4 , ANO 2010FR4430942, LOC. CARAAPÓ ")</f>
      </c>
      <c r="C24" s="4" t="inlineStr">
        <is>
          <t>Vendido</t>
        </is>
      </c>
      <c r="D24" s="4" t="inlineStr">
        <is>
          <t>81</t>
        </is>
      </c>
      <c r="E24" s="5" t="inlineStr">
        <is>
          <t>95.000,00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=HYPERLINK("https://www.leilaoonline.net/lote/detalhe/99835", "30023")</f>
      </c>
      <c r="B25" s="4" t="s">
        <f>=HYPERLINK("https://www.leilaoonline.net/lote/detalhe/99835", " CARREGADEIRA VALMET 885 PCR, ANO 1992, FR4430955, LOC. CARAAPÓ ")</f>
      </c>
      <c r="C25" s="4" t="inlineStr">
        <is>
          <t>Vendido</t>
        </is>
      </c>
      <c r="D25" s="4" t="inlineStr">
        <is>
          <t>20</t>
        </is>
      </c>
      <c r="E25" s="5" t="inlineStr">
        <is>
          <t>34.000,00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=HYPERLINK("https://www.leilaoonline.net/lote/detalhe/99852", "30026")</f>
      </c>
      <c r="B26" s="4" t="s">
        <f>=HYPERLINK("https://www.leilaoonline.net/lote/detalhe/99852", " TRATOR VALTRA BH180 4X4, ANO 2009, FR4430926,LOC. CARAAPÓ ")</f>
      </c>
      <c r="C26" s="4" t="inlineStr">
        <is>
          <t>Vendido</t>
        </is>
      </c>
      <c r="D26" s="4" t="inlineStr">
        <is>
          <t>68</t>
        </is>
      </c>
      <c r="E26" s="5" t="inlineStr">
        <is>
          <t>97.000,00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=HYPERLINK("https://www.leilaoonline.net/lote/detalhe/99822", "30028")</f>
      </c>
      <c r="B27" s="4" t="s">
        <f>=HYPERLINK("https://www.leilaoonline.net/lote/detalhe/99822", " CULTIVADOR ANO 2014, FR4445228, LOC. CARAAPÓ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=HYPERLINK("https://www.leilaoonline.net/lote/detalhe/99823", "30029")</f>
      </c>
      <c r="B28" s="4" t="s">
        <f>=HYPERLINK("https://www.leilaoonline.net/lote/detalhe/99823", " CULTIVADOR ANO 2016, FR4445263, LOC. CARAAPÓ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=HYPERLINK("https://www.leilaoonline.net/lote/detalhe/99821", "30030")</f>
      </c>
      <c r="B29" s="4" t="s">
        <f>=HYPERLINK("https://www.leilaoonline.net/lote/detalhe/99821", " CULTIVADOR, ANO 2014, FR4445230, LOC. CARAAPÓ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=HYPERLINK("https://www.leilaoonline.net/lote/detalhe/99834", "30031")</f>
      </c>
      <c r="B30" s="4" t="s">
        <f>=HYPERLINK("https://www.leilaoonline.net/lote/detalhe/99834", " CULTIVADOR ANO 2016, FR4445262, LOC. CARAAPÓ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=HYPERLINK("https://www.leilaoonline.net/lote/detalhe/99832", "30033")</f>
      </c>
      <c r="B31" s="4" t="s">
        <f>=HYPERLINK("https://www.leilaoonline.net/lote/detalhe/99832", " CULTIVADOR ANO 2014, FR4445231, LOC. CARAAPÓ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=HYPERLINK("https://www.leilaoonline.net/lote/detalhe/99819", "30039")</f>
      </c>
      <c r="B32" s="4" t="s">
        <f>=HYPERLINK("https://www.leilaoonline.net/lote/detalhe/99819", " PLANT. SOLLUS FLEX 8080, ANO 2009, FR4441905, LOC. CARAAPÓ 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=HYPERLINK("https://www.leilaoonline.net/lote/detalhe/99855", "30040")</f>
      </c>
      <c r="B33" s="4" t="s">
        <f>=HYPERLINK("https://www.leilaoonline.net/lote/detalhe/99855", " CARREGADEIRA VALMET 885 PCR , ANO 1990, FR4434671, LOC. CARAAPÓ ")</f>
      </c>
      <c r="C33" s="4" t="inlineStr">
        <is>
          <t>Vendido</t>
        </is>
      </c>
      <c r="D33" s="4" t="inlineStr">
        <is>
          <t>23</t>
        </is>
      </c>
      <c r="E33" s="5" t="inlineStr">
        <is>
          <t>37.000,00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=HYPERLINK("https://www.leilaoonline.net/lote/detalhe/99842", "30042")</f>
      </c>
      <c r="B34" s="4" t="s">
        <f>=HYPERLINK("https://www.leilaoonline.net/lote/detalhe/99842", " CARREGADEIRA VALMET 885 PCR, ANO 1993, FR4430961, LOC. CARAAPÓ ")</f>
      </c>
      <c r="C34" s="4" t="inlineStr">
        <is>
          <t>Vendido</t>
        </is>
      </c>
      <c r="D34" s="4" t="inlineStr">
        <is>
          <t>22</t>
        </is>
      </c>
      <c r="E34" s="5" t="inlineStr">
        <is>
          <t>37.000,00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=HYPERLINK("https://www.leilaoonline.net/lote/detalhe/99845", "30043")</f>
      </c>
      <c r="B35" s="4" t="s">
        <f>=HYPERLINK("https://www.leilaoonline.net/lote/detalhe/99845", " CARREGADEIRA VALMET 885 PCR, ANO 1989, FR4434721, LOC. CARAAPÓ ")</f>
      </c>
      <c r="C35" s="4" t="inlineStr">
        <is>
          <t>Vendido</t>
        </is>
      </c>
      <c r="D35" s="4" t="inlineStr">
        <is>
          <t>22</t>
        </is>
      </c>
      <c r="E35" s="5" t="inlineStr">
        <is>
          <t>36.000,00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=HYPERLINK("https://www.leilaoonline.net/lote/detalhe/99850", "30044")</f>
      </c>
      <c r="B36" s="4" t="s">
        <f>=HYPERLINK("https://www.leilaoonline.net/lote/detalhe/99850", " CARREGADEIRA VALMET 885 PCR, ANO 1993, FR4430965/41781, LOC. CARAAPÓ ")</f>
      </c>
      <c r="C36" s="4" t="inlineStr">
        <is>
          <t>Vendido</t>
        </is>
      </c>
      <c r="D36" s="4" t="inlineStr">
        <is>
          <t>26</t>
        </is>
      </c>
      <c r="E36" s="5" t="inlineStr">
        <is>
          <t>40.000,00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=HYPERLINK("https://www.leilaoonline.net/lote/detalhe/99856", "30045")</f>
      </c>
      <c r="B37" s="4" t="s">
        <f>=HYPERLINK("https://www.leilaoonline.net/lote/detalhe/99856", " CARREGADEIRA VALMET 885 PCR, ANO 1995, FR4434744, LOC. CARAAPÓ ")</f>
      </c>
      <c r="C37" s="4" t="inlineStr">
        <is>
          <t>Vendido</t>
        </is>
      </c>
      <c r="D37" s="4" t="inlineStr">
        <is>
          <t>25</t>
        </is>
      </c>
      <c r="E37" s="5" t="inlineStr">
        <is>
          <t>39.000,00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=HYPERLINK("https://www.leilaoonline.net/lote/detalhe/99846", "30047")</f>
      </c>
      <c r="B38" s="4" t="s">
        <f>=HYPERLINK("https://www.leilaoonline.net/lote/detalhe/99846", " TRATOR VALTRA BM100 CARREG, ANO 2007, FR4435005, LOC. CARAAPÓ ")</f>
      </c>
      <c r="C38" s="4" t="inlineStr">
        <is>
          <t>Vendido</t>
        </is>
      </c>
      <c r="D38" s="4" t="inlineStr">
        <is>
          <t>71</t>
        </is>
      </c>
      <c r="E38" s="5" t="inlineStr">
        <is>
          <t>86.000,00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=HYPERLINK("https://www.leilaoonline.net/lote/detalhe/99837", "30050")</f>
      </c>
      <c r="B39" s="4" t="s">
        <f>=HYPERLINK("https://www.leilaoonline.net/lote/detalhe/99837", " CARREGADEIRA, ANO 2007, FR4445041, LOC. CARAAPÓ ")</f>
      </c>
      <c r="C39" s="4" t="inlineStr">
        <is>
          <t>Vendido</t>
        </is>
      </c>
      <c r="D39" s="4" t="inlineStr">
        <is>
          <t>88</t>
        </is>
      </c>
      <c r="E39" s="5" t="inlineStr">
        <is>
          <t>124.000,00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=HYPERLINK("https://www.leilaoonline.net/lote/detalhe/99820", "30053")</f>
      </c>
      <c r="B40" s="4" t="s">
        <f>=HYPERLINK("https://www.leilaoonline.net/lote/detalhe/99820", " BICICLETA S/FROTA, LOC. CARAAPÓ ")</f>
      </c>
      <c r="C40" s="4" t="inlineStr">
        <is>
          <t>Vendido</t>
        </is>
      </c>
      <c r="D40" s="4" t="inlineStr">
        <is>
          <t>8</t>
        </is>
      </c>
      <c r="E40" s="5" t="inlineStr">
        <is>
          <t>225,00</t>
        </is>
      </c>
      <c r="F40" s="4" t="inlineStr">
        <is>
          <t>25.00</t>
        </is>
      </c>
    </row>
    <row collapsed="false" customFormat="false" customHeight="false" hidden="false" ht="12.1" outlineLevel="0" r="41">
      <c r="A41" s="5" t="s">
        <f>=HYPERLINK("https://www.leilaoonline.net/lote/detalhe/99833", "30054")</f>
      </c>
      <c r="B41" s="4" t="s">
        <f>=HYPERLINK("https://www.leilaoonline.net/lote/detalhe/99833", " PULVERIZADOR JACTO 2000, ANO 2005, FR4445066, LOC. CARAAPÓ ")</f>
      </c>
      <c r="C41" s="4" t="inlineStr">
        <is>
          <t>Vendido</t>
        </is>
      </c>
      <c r="D41" s="4" t="inlineStr">
        <is>
          <t>24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=HYPERLINK("https://www.leilaoonline.net/lote/detalhe/99847", "30055")</f>
      </c>
      <c r="B42" s="4" t="s">
        <f>=HYPERLINK("https://www.leilaoonline.net/lote/detalhe/99847", " TRANSBORDO TESTON PT22000 22 T , ANO 2009, FR4445079, LOC. CARAAPÓ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=HYPERLINK("https://www.leilaoonline.net/lote/detalhe/99825", "30056")</f>
      </c>
      <c r="B43" s="4" t="s">
        <f>=HYPERLINK("https://www.leilaoonline.net/lote/detalhe/99825", " TRANS.TESTON PT22000 22 T, ANO 2009, FR4445086, LOC. CARAAPÓ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=HYPERLINK("https://www.leilaoonline.net/lote/detalhe/99815", "30058")</f>
      </c>
      <c r="B44" s="4" t="s">
        <f>=HYPERLINK("https://www.leilaoonline.net/lote/detalhe/99815", " CAMINHÃO VOLVO FM 440 6X4 T, ANO 2011/2011,  FALTANDO PEÇAS,  FR4415027, LOC. CARAAPÓ ")</f>
      </c>
      <c r="C44" s="4" t="inlineStr">
        <is>
          <t>Vendido</t>
        </is>
      </c>
      <c r="D44" s="4" t="inlineStr">
        <is>
          <t>8</t>
        </is>
      </c>
      <c r="E44" s="5" t="inlineStr">
        <is>
          <t>40.000,00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=HYPERLINK("https://www.leilaoonline.net/lote/detalhe/99817", "30059")</f>
      </c>
      <c r="B45" s="4" t="s">
        <f>=HYPERLINK("https://www.leilaoonline.net/lote/detalhe/99817", " CARROCERIA TORTA DE FILTRO, ANO 2013,  FR4455088, LOC. CARAAPÓ 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6.750,00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=HYPERLINK("https://www.leilaoonline.net/lote/detalhe/99818", "30060")</f>
      </c>
      <c r="B46" s="4" t="s">
        <f>=HYPERLINK("https://www.leilaoonline.net/lote/detalhe/99818", " CARROCERIA TORTA DE FILTRO,  ANO 2009, FR55047, LOC. CARAAPÓ 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7.750,00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=HYPERLINK("https://www.leilaoonline.net/lote/detalhe/99826", "30063")</f>
      </c>
      <c r="B47" s="4" t="s">
        <f>=HYPERLINK("https://www.leilaoonline.net/lote/detalhe/99826", " JOHN DEERE 3520 COLHEDORA, ANO 2009 FR163610, LOC. CARAAPÓ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=HYPERLINK("https://www.leilaoonline.net/lote/detalhe/99879", "30073")</f>
      </c>
      <c r="B48" s="4" t="s">
        <f>=HYPERLINK("https://www.leilaoonline.net/lote/detalhe/99879", " TRANSBORDO CIVEMASA 10 T, ANO 2010,  FR4445129, LOC. CARAAPÓ 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=HYPERLINK("https://www.leilaoonline.net/lote/detalhe/99813", "30078")</f>
      </c>
      <c r="B49" s="4" t="s">
        <f>=HYPERLINK("https://www.leilaoonline.net/lote/detalhe/99813", " CAMINHÃO VOLVO FM12380,ANO 2005/2005, FR4410751, LOC. CARAAPÓ ")</f>
      </c>
      <c r="C49" s="4" t="inlineStr">
        <is>
          <t>Vendido</t>
        </is>
      </c>
      <c r="D49" s="4" t="inlineStr">
        <is>
          <t>32</t>
        </is>
      </c>
      <c r="E49" s="5" t="inlineStr">
        <is>
          <t>64.000,00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=HYPERLINK("https://www.leilaoonline.net/lote/detalhe/99814", "30079")</f>
      </c>
      <c r="B50" s="4" t="s">
        <f>=HYPERLINK("https://www.leilaoonline.net/lote/detalhe/99814", " CAMINHÃO VOLVO FM 500 6X4 T, ANO 2013/2013, - FALTANDO PEÇAS FR4415040, LOC. CARAAPÓ ")</f>
      </c>
      <c r="C50" s="4" t="inlineStr">
        <is>
          <t>Vendido</t>
        </is>
      </c>
      <c r="D50" s="4" t="inlineStr">
        <is>
          <t>32</t>
        </is>
      </c>
      <c r="E50" s="5" t="inlineStr">
        <is>
          <t>75.000,00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=HYPERLINK("https://www.leilaoonline.net/lote/detalhe/99812", "30080")</f>
      </c>
      <c r="B51" s="4" t="s">
        <f>=HYPERLINK("https://www.leilaoonline.net/lote/detalhe/99812", " CAMINHÃO VOLVO FM 440 6X4 T, ANO 2011/2011, FR4415018, LOC. CARAAPÓ ")</f>
      </c>
      <c r="C51" s="4" t="inlineStr">
        <is>
          <t>Vendido</t>
        </is>
      </c>
      <c r="D51" s="4" t="inlineStr">
        <is>
          <t>91</t>
        </is>
      </c>
      <c r="E51" s="5" t="inlineStr">
        <is>
          <t>133.000,00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=HYPERLINK("https://www.leilaoonline.net/lote/detalhe/99857", "30083")</f>
      </c>
      <c r="B52" s="4" t="s">
        <f>=HYPERLINK("https://www.leilaoonline.net/lote/detalhe/99857", " REBOQUE 4E USICAMP 12,5M, ANO 2009/2009,  FR4455130/FR8804035, LOC. CARAAPÓ 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32.000,00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=HYPERLINK("https://www.leilaoonline.net/lote/detalhe/99870", "30093")</f>
      </c>
      <c r="B53" s="4" t="s">
        <f>=HYPERLINK("https://www.leilaoonline.net/lote/detalhe/99870", " S.REBOQUE USICAMP SRCP, 11,80 M, ANO 2005/2005,  FR4451100, LOC. CARAAPÓ ")</f>
      </c>
      <c r="C53" s="4" t="inlineStr">
        <is>
          <t>Vendido</t>
        </is>
      </c>
      <c r="D53" s="4" t="inlineStr">
        <is>
          <t>6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=HYPERLINK("https://www.leilaoonline.net/lote/detalhe/99854", "30094")</f>
      </c>
      <c r="B54" s="4" t="s">
        <f>=HYPERLINK("https://www.leilaoonline.net/lote/detalhe/99854", " S.REBOQUE USICAMP SRCP,  11,80 M, ANO 2005/2005,  FR4451096, LOC. CARAAPÓ ")</f>
      </c>
      <c r="C54" s="4" t="inlineStr">
        <is>
          <t>Vendido</t>
        </is>
      </c>
      <c r="D54" s="4" t="inlineStr">
        <is>
          <t>6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=HYPERLINK("https://www.leilaoonline.net/lote/detalhe/99866", "30095")</f>
      </c>
      <c r="B55" s="4" t="s">
        <f>=HYPERLINK("https://www.leilaoonline.net/lote/detalhe/99866", " S.REBOQUE USICAMP SRCP, 11,80 M, ANO 2005/2005,  FR4451110, LOC. CARAAPÓ ")</f>
      </c>
      <c r="C55" s="4" t="inlineStr">
        <is>
          <t>Vendido</t>
        </is>
      </c>
      <c r="D55" s="4" t="inlineStr">
        <is>
          <t>8</t>
        </is>
      </c>
      <c r="E55" s="5" t="inlineStr">
        <is>
          <t>22.000,00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=HYPERLINK("https://www.leilaoonline.net/lote/detalhe/99867", "30096")</f>
      </c>
      <c r="B56" s="4" t="s">
        <f>=HYPERLINK("https://www.leilaoonline.net/lote/detalhe/99867", " TRANSBORDO CIVEMASA 10 T, ANO 2011, FR4445147, LOC. CARAAPÓ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=HYPERLINK("https://www.leilaoonline.net/lote/detalhe/99851", "30097")</f>
      </c>
      <c r="B57" s="4" t="s">
        <f>=HYPERLINK("https://www.leilaoonline.net/lote/detalhe/99851", " S.REBOQUE USICAMP SRCP, 11,80 M, ANO 2005/2005,  FR4451108, LOC. CARAAPÓ ")</f>
      </c>
      <c r="C57" s="4" t="inlineStr">
        <is>
          <t>Vendido</t>
        </is>
      </c>
      <c r="D57" s="4" t="inlineStr">
        <is>
          <t>6</t>
        </is>
      </c>
      <c r="E57" s="5" t="inlineStr">
        <is>
          <t>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=HYPERLINK("https://www.leilaoonline.net/lote/detalhe/99884", "30098")</f>
      </c>
      <c r="B58" s="4" t="s">
        <f>=HYPERLINK("https://www.leilaoonline.net/lote/detalhe/99884", " TRANSBORDO S.IZABEL TRIDEM 13T,  FR4441916, LOC. CARAAPÓ 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10.500,00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=HYPERLINK("https://www.leilaoonline.net/lote/detalhe/99875", "30099")</f>
      </c>
      <c r="B59" s="4" t="s">
        <f>=HYPERLINK("https://www.leilaoonline.net/lote/detalhe/99875", " TRANSBORDO CIVEMASA 10 T, ANO 2011, FR4445148, LOC. CARAAPÓ 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=HYPERLINK("https://www.leilaoonline.net/lote/detalhe/99888", "30100")</f>
      </c>
      <c r="B60" s="4" t="s">
        <f>=HYPERLINK("https://www.leilaoonline.net/lote/detalhe/99888", " TRANSBORDO CIVEMASA 10 T, ANO 2010,  FR4445135, LOC. CARAAPÓ 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7.000,00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=HYPERLINK("https://www.leilaoonline.net/lote/detalhe/99872", "30101")</f>
      </c>
      <c r="B61" s="4" t="s">
        <f>=HYPERLINK("https://www.leilaoonline.net/lote/detalhe/99872", " TRANSBORDO CIVEMASA 10 T, ANO 2010,  FR4445131, LOC. CARAAPÓ 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=HYPERLINK("https://www.leilaoonline.net/lote/detalhe/99887", "30102")</f>
      </c>
      <c r="B62" s="4" t="s">
        <f>=HYPERLINK("https://www.leilaoonline.net/lote/detalhe/99887", " TRANS.TESTON PT22000 22 T, ANO 2017, FR4445274, LOC. CARAAPÓ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=HYPERLINK("https://www.leilaoonline.net/lote/detalhe/99874", "30103")</f>
      </c>
      <c r="B63" s="4" t="s">
        <f>=HYPERLINK("https://www.leilaoonline.net/lote/detalhe/99874", " TRANSBORDO CIVEMASA 10 T , ANO 2011, FR4445145, LOC. CARAAPÓ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=HYPERLINK("https://www.leilaoonline.net/lote/detalhe/99889", "30104")</f>
      </c>
      <c r="B64" s="4" t="s">
        <f>=HYPERLINK("https://www.leilaoonline.net/lote/detalhe/99889", " TRANSBORDO CIVEMASA 10 T, ANO 2011, FR4445151, LOC. CARAAPÓ 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7.000,00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=HYPERLINK("https://www.leilaoonline.net/lote/detalhe/99868", "30106")</f>
      </c>
      <c r="B65" s="4" t="s">
        <f>=HYPERLINK("https://www.leilaoonline.net/lote/detalhe/99868", " S.REBOQUE USICAMP 11,80 M, ANO 2005/2005,  FR4451095, LOC. CARAAPÓ ")</f>
      </c>
      <c r="C65" s="4" t="inlineStr">
        <is>
          <t>Vendido</t>
        </is>
      </c>
      <c r="D65" s="4" t="inlineStr">
        <is>
          <t>5</t>
        </is>
      </c>
      <c r="E65" s="5" t="inlineStr">
        <is>
          <t>19.000,00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=HYPERLINK("https://www.leilaoonline.net/lote/detalhe/99883", "30107")</f>
      </c>
      <c r="B66" s="4" t="s">
        <f>=HYPERLINK("https://www.leilaoonline.net/lote/detalhe/99883", " S.REBOQUE USICAMP 11,80 M, ANO 2005/2005,  FR4451088, LOC. CARAAPÓ ")</f>
      </c>
      <c r="C66" s="4" t="inlineStr">
        <is>
          <t>Vendido</t>
        </is>
      </c>
      <c r="D66" s="4" t="inlineStr">
        <is>
          <t>6</t>
        </is>
      </c>
      <c r="E66" s="5" t="inlineStr">
        <is>
          <t>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=HYPERLINK("https://www.leilaoonline.net/lote/detalhe/99863", "30108")</f>
      </c>
      <c r="B67" s="4" t="s">
        <f>=HYPERLINK("https://www.leilaoonline.net/lote/detalhe/99863", " S.REBOQUE RANDON 12,50 M, 2008/2008,  FR4451167, LOC. CARAAPÓ ")</f>
      </c>
      <c r="C67" s="4" t="inlineStr">
        <is>
          <t>Vendido</t>
        </is>
      </c>
      <c r="D67" s="4" t="inlineStr">
        <is>
          <t>1</t>
        </is>
      </c>
      <c r="E67" s="5" t="inlineStr">
        <is>
          <t>25.000,00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=HYPERLINK("https://www.leilaoonline.net/lote/detalhe/99882", "30110")</f>
      </c>
      <c r="B68" s="4" t="s">
        <f>=HYPERLINK("https://www.leilaoonline.net/lote/detalhe/99882", " S.REBOQUE USICAMP 12,50 M,  2009/2009,  FR4455109, LOC. CARAAPÓ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=HYPERLINK("https://www.leilaoonline.net/lote/detalhe/99858", "30111")</f>
      </c>
      <c r="B69" s="4" t="s">
        <f>=HYPERLINK("https://www.leilaoonline.net/lote/detalhe/99858", " S.REBOQUE USICAMP 12,50 M, ANO 2008/2008,  FR4455112, LOC. CARAAPÓ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=HYPERLINK("https://www.leilaoonline.net/lote/detalhe/99878", "30116")</f>
      </c>
      <c r="B70" s="4" t="s">
        <f>=HYPERLINK("https://www.leilaoonline.net/lote/detalhe/99878", " REBOQUE 4E USICAMP 12,5M, ANO 2008/2008,  FR4455119, LOC. CARAAPÓ 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28.000,00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=HYPERLINK("https://www.leilaoonline.net/lote/detalhe/99861", "30117")</f>
      </c>
      <c r="B71" s="4" t="s">
        <f>=HYPERLINK("https://www.leilaoonline.net/lote/detalhe/99861", " REBOQUE 4E USICAMP 12,5M, ANO 2008/2008,  FR4455118, LOC. CARAAPÓ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=HYPERLINK("https://www.leilaoonline.net/lote/detalhe/99877", "30118")</f>
      </c>
      <c r="B72" s="4" t="s">
        <f>=HYPERLINK("https://www.leilaoonline.net/lote/detalhe/99877", " REBOQUE 4E USICAMP 12,5M, ANO 2008/2008,   FR4455124, LOC. CARAAPÓ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=HYPERLINK("https://www.leilaoonline.net/lote/detalhe/99860", "30119")</f>
      </c>
      <c r="B73" s="4" t="s">
        <f>=HYPERLINK("https://www.leilaoonline.net/lote/detalhe/99860", " REBOQUE 4E USICAMP 12,5M, ANO 2009/2009,   FR4455127, LOC. CARAAPÓ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=HYPERLINK("https://www.leilaoonline.net/lote/detalhe/99876", "30120")</f>
      </c>
      <c r="B74" s="4" t="s">
        <f>=HYPERLINK("https://www.leilaoonline.net/lote/detalhe/99876", " REBOQUE 4E USICAMP 12,5M, ANO 2008/2008,   FR4455115, LOC. CARAAPÓ ")</f>
      </c>
      <c r="C74" s="4" t="inlineStr">
        <is>
          <t>Não vendido</t>
        </is>
      </c>
      <c r="D74" s="4" t="inlineStr">
        <is>
          <t>6</t>
        </is>
      </c>
      <c r="E74" s="5" t="inlineStr">
        <is>
          <t>30.000,00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=HYPERLINK("https://www.leilaoonline.net/lote/detalhe/99869", "30122")</f>
      </c>
      <c r="B75" s="4" t="s">
        <f>=HYPERLINK("https://www.leilaoonline.net/lote/detalhe/99869", " IMPLEMENTO STARA, ANO 2012,  FR4445202, LOC. CARAAPÓ ")</f>
      </c>
      <c r="C75" s="4" t="inlineStr">
        <is>
          <t>Vendido</t>
        </is>
      </c>
      <c r="D75" s="4" t="inlineStr">
        <is>
          <t>50</t>
        </is>
      </c>
      <c r="E75" s="5" t="inlineStr">
        <is>
          <t>64.000,00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=HYPERLINK("https://www.leilaoonline.net/lote/detalhe/99859", "30124")</f>
      </c>
      <c r="B76" s="4" t="s">
        <f>=HYPERLINK("https://www.leilaoonline.net/lote/detalhe/99859", " FIAT STRADA ADVENTURE CD, ANO 2018/2019,  FR4425107, LOC. CARAAPÓ ")</f>
      </c>
      <c r="C76" s="4" t="inlineStr">
        <is>
          <t>Vendido</t>
        </is>
      </c>
      <c r="D76" s="4" t="inlineStr">
        <is>
          <t>61</t>
        </is>
      </c>
      <c r="E76" s="5" t="inlineStr">
        <is>
          <t>52.000,00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=HYPERLINK("https://www.leilaoonline.net/lote/detalhe/99816", "30125")</f>
      </c>
      <c r="B77" s="4" t="s">
        <f>=HYPERLINK("https://www.leilaoonline.net/lote/detalhe/99816", " FIAT PALIO FIRE WAY, ANO 2017/2017, FR4425082, LOC. CARAAPÓ ")</f>
      </c>
      <c r="C77" s="4" t="inlineStr">
        <is>
          <t>Vendido</t>
        </is>
      </c>
      <c r="D77" s="4" t="inlineStr">
        <is>
          <t>22</t>
        </is>
      </c>
      <c r="E77" s="5" t="inlineStr">
        <is>
          <t>20.500,00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=HYPERLINK("https://www.leilaoonline.net/lote/detalhe/99799", "30126")</f>
      </c>
      <c r="B78" s="4" t="s">
        <f>=HYPERLINK("https://www.leilaoonline.net/lote/detalhe/99799", " VW/ NOVA SAVEIRO RB MBVS, ANO 2016/2017,  FR4425075, LOC. CAARAPÓ")</f>
      </c>
      <c r="C78" s="4" t="inlineStr">
        <is>
          <t>Vendido</t>
        </is>
      </c>
      <c r="D78" s="4" t="inlineStr">
        <is>
          <t>26</t>
        </is>
      </c>
      <c r="E78" s="5" t="inlineStr">
        <is>
          <t>32.000,00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=HYPERLINK("https://www.leilaoonline.net/lote/detalhe/99798", "30127")</f>
      </c>
      <c r="B79" s="4" t="s">
        <f>=HYPERLINK("https://www.leilaoonline.net/lote/detalhe/99798", " FIAT UNO ATTRACTIVE 1.0,  ANO 2018/2019,  FR4425110, LOC. CARAAPÓ")</f>
      </c>
      <c r="C79" s="4" t="inlineStr">
        <is>
          <t>Não vendido</t>
        </is>
      </c>
      <c r="D79" s="4" t="inlineStr">
        <is>
          <t>35</t>
        </is>
      </c>
      <c r="E79" s="5" t="inlineStr">
        <is>
          <t>18.000,00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=HYPERLINK("https://www.leilaoonline.net/lote/detalhe/99802", "30130")</f>
      </c>
      <c r="B80" s="4" t="s">
        <f>=HYPERLINK("https://www.leilaoonline.net/lote/detalhe/99802", " FIAT PALIO FIRE WAY, ANO 2015/2015,  FR4425055, LOC. CARAAPÓ")</f>
      </c>
      <c r="C80" s="4" t="inlineStr">
        <is>
          <t>Vendido</t>
        </is>
      </c>
      <c r="D80" s="4" t="inlineStr">
        <is>
          <t>14</t>
        </is>
      </c>
      <c r="E80" s="5" t="inlineStr">
        <is>
          <t>14.500,00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=HYPERLINK("https://www.leilaoonline.net/lote/detalhe/99800", "30131")</f>
      </c>
      <c r="B81" s="4" t="s">
        <f>=HYPERLINK("https://www.leilaoonline.net/lote/detalhe/99800", " FIATA PALIO FIRE WAY, ANO 2016/2016,  FR4425066, LOC. CARAAPÓ")</f>
      </c>
      <c r="C81" s="4" t="inlineStr">
        <is>
          <t>Vendido</t>
        </is>
      </c>
      <c r="D81" s="4" t="inlineStr">
        <is>
          <t>7</t>
        </is>
      </c>
      <c r="E81" s="5" t="inlineStr">
        <is>
          <t>13.000,00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=HYPERLINK("https://www.leilaoonline.net/lote/detalhe/99801", "30136")</f>
      </c>
      <c r="B82" s="4" t="s">
        <f>=HYPERLINK("https://www.leilaoonline.net/lote/detalhe/99801", " FIAT UNO ATTRACTIVE 1.0, ANO 2018/2019,  FR4425111, LOC. CARAAPÓ")</f>
      </c>
      <c r="C82" s="4" t="inlineStr">
        <is>
          <t>Vendido</t>
        </is>
      </c>
      <c r="D82" s="4" t="inlineStr">
        <is>
          <t>19</t>
        </is>
      </c>
      <c r="E82" s="5" t="inlineStr">
        <is>
          <t>19.000,00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=HYPERLINK("https://www.leilaoonline.net/lote/detalhe/99803", "30138")</f>
      </c>
      <c r="B83" s="4" t="s">
        <f>=HYPERLINK("https://www.leilaoonline.net/lote/detalhe/99803", " FIAT PALIO FIRE WAY, ANO 2017/2017, FR4425087, LOC. CARAAPÓ")</f>
      </c>
      <c r="C83" s="4" t="inlineStr">
        <is>
          <t>Vendido</t>
        </is>
      </c>
      <c r="D83" s="4" t="inlineStr">
        <is>
          <t>19</t>
        </is>
      </c>
      <c r="E83" s="5" t="inlineStr">
        <is>
          <t>19.000,00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=HYPERLINK("https://www.leilaoonline.net/lote/detalhe/99805", "30140")</f>
      </c>
      <c r="B84" s="4" t="s">
        <f>=HYPERLINK("https://www.leilaoonline.net/lote/detalhe/99805", " FIAT STRADA HD, 2018/2019, FR4425105, LOC. CARAAPÓ")</f>
      </c>
      <c r="C84" s="4" t="inlineStr">
        <is>
          <t>Vendido</t>
        </is>
      </c>
      <c r="D84" s="4" t="inlineStr">
        <is>
          <t>68</t>
        </is>
      </c>
      <c r="E84" s="5" t="inlineStr">
        <is>
          <t>24.750,00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=HYPERLINK("https://www.leilaoonline.net/lote/detalhe/99810", "30141")</f>
      </c>
      <c r="B85" s="4" t="s">
        <f>=HYPERLINK("https://www.leilaoonline.net/lote/detalhe/99810", " VW/ NOVA SAVEIRO RB , ANO 2016/2017, FR4425074,  LOC. CARAAPÓ")</f>
      </c>
      <c r="C85" s="4" t="inlineStr">
        <is>
          <t>Vendido</t>
        </is>
      </c>
      <c r="D85" s="4" t="inlineStr">
        <is>
          <t>22</t>
        </is>
      </c>
      <c r="E85" s="5" t="inlineStr">
        <is>
          <t>20.500,00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=HYPERLINK("https://www.leilaoonline.net/lote/detalhe/99806", "30143")</f>
      </c>
      <c r="B86" s="4" t="s">
        <f>=HYPERLINK("https://www.leilaoonline.net/lote/detalhe/99806", " FIAT STRADA WORKING, ANO 2016/2016, FR4425072, LOC. CARAAPÓ")</f>
      </c>
      <c r="C86" s="4" t="inlineStr">
        <is>
          <t>Vendido</t>
        </is>
      </c>
      <c r="D86" s="4" t="inlineStr">
        <is>
          <t>14</t>
        </is>
      </c>
      <c r="E86" s="5" t="inlineStr">
        <is>
          <t>16.500,00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=HYPERLINK("https://www.leilaoonline.net/lote/detalhe/99804", "30145")</f>
      </c>
      <c r="B87" s="4" t="s">
        <f>=HYPERLINK("https://www.leilaoonline.net/lote/detalhe/99804", " FIAT PALIO FIRE WAY, ANO 2016/2016, FR4425073, LOC. CARAAPÓ")</f>
      </c>
      <c r="C87" s="4" t="inlineStr">
        <is>
          <t>Vendido</t>
        </is>
      </c>
      <c r="D87" s="4" t="inlineStr">
        <is>
          <t>17</t>
        </is>
      </c>
      <c r="E87" s="5" t="inlineStr">
        <is>
          <t>16.000,00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=HYPERLINK("https://www.leilaoonline.net/lote/detalhe/99807", "30146")</f>
      </c>
      <c r="B88" s="4" t="s">
        <f>=HYPERLINK("https://www.leilaoonline.net/lote/detalhe/99807", " FIAT PALIO FIRE WAY,ANO 2017/2017,  FR4425085, LOC. CARAAPÓ")</f>
      </c>
      <c r="C88" s="4" t="inlineStr">
        <is>
          <t>Vendido</t>
        </is>
      </c>
      <c r="D88" s="4" t="inlineStr">
        <is>
          <t>17</t>
        </is>
      </c>
      <c r="E88" s="5" t="inlineStr">
        <is>
          <t>18.000,00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=HYPERLINK("https://www.leilaoonline.net/lote/detalhe/99809", "30152")</f>
      </c>
      <c r="B89" s="4" t="s">
        <f>=HYPERLINK("https://www.leilaoonline.net/lote/detalhe/99809", " FIAT PALIO FIRE WAY,ANO 2016/2016, FR4425067, LOC. CARAAPÓ")</f>
      </c>
      <c r="C89" s="4" t="inlineStr">
        <is>
          <t>Vendido</t>
        </is>
      </c>
      <c r="D89" s="4" t="inlineStr">
        <is>
          <t>13</t>
        </is>
      </c>
      <c r="E89" s="5" t="inlineStr">
        <is>
          <t>10.000,00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=HYPERLINK("https://www.leilaoonline.net/lote/detalhe/99808", "30157")</f>
      </c>
      <c r="B90" s="4" t="s">
        <f>=HYPERLINK("https://www.leilaoonline.net/lote/detalhe/99808", " FIAT PALIO FIRE WAY,ANO 2017/2017,FR4425091, LOC. CARAAPÓ")</f>
      </c>
      <c r="C90" s="4" t="inlineStr">
        <is>
          <t>Vendido</t>
        </is>
      </c>
      <c r="D90" s="4" t="inlineStr">
        <is>
          <t>16</t>
        </is>
      </c>
      <c r="E90" s="5" t="inlineStr">
        <is>
          <t>17.500,00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=HYPERLINK("https://www.leilaoonline.net/lote/detalhe/99811", "30159")</f>
      </c>
      <c r="B91" s="4" t="s">
        <f>=HYPERLINK("https://www.leilaoonline.net/lote/detalhe/99811", " FIAT PALIO FIRE WAY, ANO 2017/2017, FR4425083, LOC. CARAAPÓ")</f>
      </c>
      <c r="C91" s="4" t="inlineStr">
        <is>
          <t>Vendido</t>
        </is>
      </c>
      <c r="D91" s="4" t="inlineStr">
        <is>
          <t>9</t>
        </is>
      </c>
      <c r="E91" s="5" t="inlineStr">
        <is>
          <t>14.000,00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=HYPERLINK("https://www.leilaoonline.net/lote/detalhe/99853", "30164")</f>
      </c>
      <c r="B92" s="4" t="s">
        <f>=HYPERLINK("https://www.leilaoonline.net/lote/detalhe/99853", " PLANTADORA, ANO 2010,  FR47046, LOC. CARAAPÓ 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9.000,00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=HYPERLINK("https://www.leilaoonline.net/lote/detalhe/99843", "30166")</f>
      </c>
      <c r="B93" s="4" t="s">
        <f>=HYPERLINK("https://www.leilaoonline.net/lote/detalhe/99843", " 2 DOLLY , ANO 2006,  FR4451557/051534, LOC. CARAAPÓ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=HYPERLINK("https://www.leilaoonline.net/lote/detalhe/99864", "30168")</f>
      </c>
      <c r="B94" s="4" t="s">
        <f>=HYPERLINK("https://www.leilaoonline.net/lote/detalhe/99864", "3 DOLLYS  FR4451512 / FR4451517, LOC. CARAAPÓ ")</f>
      </c>
      <c r="C94" s="4" t="inlineStr">
        <is>
          <t>Não vendido</t>
        </is>
      </c>
      <c r="D94" s="4" t="inlineStr">
        <is>
          <t>4</t>
        </is>
      </c>
      <c r="E94" s="5" t="inlineStr">
        <is>
          <t>5.750,00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=HYPERLINK("https://www.leilaoonline.net/lote/detalhe/99865", "30170")</f>
      </c>
      <c r="B95" s="4" t="s">
        <f>=HYPERLINK("https://www.leilaoonline.net/lote/detalhe/99865", " FIAT STRADA HD , ANO 2018/2019,  FR4425102, LOC. CARAAPÓ ")</f>
      </c>
      <c r="C95" s="4" t="inlineStr">
        <is>
          <t>Vendido</t>
        </is>
      </c>
      <c r="D95" s="4" t="inlineStr">
        <is>
          <t>39</t>
        </is>
      </c>
      <c r="E95" s="5" t="inlineStr">
        <is>
          <t>45.000,00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=HYPERLINK("https://www.leilaoonline.net/lote/detalhe/99862", "30171")</f>
      </c>
      <c r="B96" s="4" t="s">
        <f>=HYPERLINK("https://www.leilaoonline.net/lote/detalhe/99862", " PLANT FLEX 8080 SOLLUS, ANO 2010,  FR47047, LOC. CARAAPÓ 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9.000,00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=HYPERLINK("https://www.leilaoonline.net/lote/detalhe/99881", "30177")</f>
      </c>
      <c r="B97" s="4" t="s">
        <f>=HYPERLINK("https://www.leilaoonline.net/lote/detalhe/99881", " PLANT. SOLLUS FLEX 8080 , ANO 2011, FR4445163, LOC. CARAAPÓ 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9.000,00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=HYPERLINK("https://www.leilaoonline.net/lote/detalhe/99871", "30179")</f>
      </c>
      <c r="B98" s="4" t="s">
        <f>=HYPERLINK("https://www.leilaoonline.net/lote/detalhe/99871", " FIAT UNO ATTRACTIVE 1.0, ANO 2018/2019,  FR4425109, LOC. CARAAPÓ ")</f>
      </c>
      <c r="C98" s="4" t="inlineStr">
        <is>
          <t>Vendido</t>
        </is>
      </c>
      <c r="D98" s="4" t="inlineStr">
        <is>
          <t>43</t>
        </is>
      </c>
      <c r="E98" s="5" t="inlineStr">
        <is>
          <t>30.000,00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=HYPERLINK("https://www.leilaoonline.net/lote/detalhe/99885", "30182")</f>
      </c>
      <c r="B99" s="4" t="s">
        <f>=HYPERLINK("https://www.leilaoonline.net/lote/detalhe/99885", "PLANTADORA SOLLUS, FR47036, LOC. CARAAPÓ 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7.000,00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=HYPERLINK("https://www.leilaoonline.net/lote/detalhe/99873", "30184")</f>
      </c>
      <c r="B100" s="4" t="s">
        <f>=HYPERLINK("https://www.leilaoonline.net/lote/detalhe/99873", " PLANT. SOLLUS FLEX 8080, ANO 2011, FR4445171, LOC. CARAAPÓ 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9.000,00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=HYPERLINK("https://www.leilaoonline.net/lote/detalhe/99886", "30186")</f>
      </c>
      <c r="B101" s="4" t="s">
        <f>=HYPERLINK("https://www.leilaoonline.net/lote/detalhe/99886", " TRATOR VALTRA BM 100, ANO 2007,  FR4435000, LOC. CARAAPÓ ")</f>
      </c>
      <c r="C101" s="4" t="inlineStr">
        <is>
          <t>Vendido</t>
        </is>
      </c>
      <c r="D101" s="4" t="inlineStr">
        <is>
          <t>29</t>
        </is>
      </c>
      <c r="E101" s="5" t="inlineStr">
        <is>
          <t>59.000,00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=HYPERLINK("https://www.leilaoonline.net/lote/detalhe/99880", "30189")</f>
      </c>
      <c r="B102" s="4" t="s">
        <f>=HYPERLINK("https://www.leilaoonline.net/lote/detalhe/99880", "  PÁ CARREGADORA CAT 938H, ANO 2010,  - FALTANDO PECAS FR4435045, LOC. CARAAPÓ ")</f>
      </c>
      <c r="C102" s="4" t="inlineStr">
        <is>
          <t>Vendido</t>
        </is>
      </c>
      <c r="D102" s="4" t="inlineStr">
        <is>
          <t>182</t>
        </is>
      </c>
      <c r="E102" s="5" t="inlineStr">
        <is>
          <t>231.000,00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=HYPERLINK("https://www.leilaoonline.net/lote/detalhe/100080", "30197")</f>
      </c>
      <c r="B103" s="4" t="s">
        <f>=HYPERLINK("https://www.leilaoonline.net/lote/detalhe/100080", "TROCADOR DE CALOR, SF , LOC. CARAAPÓ ")</f>
      </c>
      <c r="C103" s="4" t="inlineStr">
        <is>
          <t>Vendido</t>
        </is>
      </c>
      <c r="D103" s="4" t="inlineStr">
        <is>
          <t>25</t>
        </is>
      </c>
      <c r="E103" s="5" t="inlineStr">
        <is>
          <t>8.500,00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=HYPERLINK("https://www.leilaoonline.net/lote/detalhe/100081", "30198")</f>
      </c>
      <c r="B104" s="4" t="s">
        <f>=HYPERLINK("https://www.leilaoonline.net/lote/detalhe/100081", "PLATAFORMA HIDR RUNSHARE ANO 2012, SF, LOC. CARAAPÓ")</f>
      </c>
      <c r="C104" s="4" t="inlineStr">
        <is>
          <t>Vendido</t>
        </is>
      </c>
      <c r="D104" s="4" t="inlineStr">
        <is>
          <t>118</t>
        </is>
      </c>
      <c r="E104" s="5" t="inlineStr">
        <is>
          <t>86.000,00</t>
        </is>
      </c>
      <c r="F104" s="4" t="inlineStr">
        <is>
          <t>1500.00</t>
        </is>
      </c>
    </row>
    <row collapsed="false" customFormat="false" customHeight="false" hidden="false" ht="12.1" outlineLevel="0" r="105">
      <c r="A105" s="5" t="s">
        <f>=HYPERLINK("https://www.leilaoonline.net/lote/detalhe/100083", "30199")</f>
      </c>
      <c r="B105" s="4" t="s">
        <f>=HYPERLINK("https://www.leilaoonline.net/lote/detalhe/100083", "RESERVATÓRIO DE AUTOMAÇÃO DE LIMPEZA, SF, LOC. CARAAPÓ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5.000,00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2026-03-28T06:02:13.00Z</dcterms:created>
  <dc:creator>Tellks Tecnologia</dc:creator>
  <cp:revision>0</cp:revision>
</cp:coreProperties>
</file>