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LAMBRETAS, MOTOS ANTIGAS, ZÜNDAPPs, BICICLETAS ANTIGAS, BEBIDAS </t>
        </is>
      </c>
      <c r="C6" s="4"/>
      <c r="D6" s="4"/>
      <c r="E6" s="4"/>
      <c r="F6" s="4"/>
    </row>
    <row collapsed="false" customFormat="false" customHeight="false" hidden="false" ht="12.1" outlineLevel="0" r="7">
      <c r="A7" s="3" t="inlineStr">
        <is>
          <t>Data</t>
        </is>
      </c>
      <c r="B7" s="4" t="inlineStr">
        <is>
          <t>08/12/2021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=HYPERLINK("https://www.leilaoonline.net/lote/detalhe/109536", "000")</f>
      </c>
      <c r="B11" s="4" t="s">
        <f>=HYPERLINK("https://www.leilaoonline.net/lote/detalhe/109536", "[ VÍDEO ] GARELI GRAZIELLA CARNIELLE ITALIANA ANO 1969. RARIDADE PARA COLECIONADORES. SEM DOCUMENTOS (FUNCIONANDO)")</f>
      </c>
      <c r="C11" s="4" t="inlineStr">
        <is>
          <t>Não vendido</t>
        </is>
      </c>
      <c r="D11" s="4" t="inlineStr">
        <is>
          <t>2</t>
        </is>
      </c>
      <c r="E11" s="5" t="inlineStr">
        <is>
          <t>2.700,00</t>
        </is>
      </c>
      <c r="F11" s="4" t="inlineStr">
        <is>
          <t>200.00</t>
        </is>
      </c>
    </row>
    <row collapsed="false" customFormat="false" customHeight="false" hidden="false" ht="12.1" outlineLevel="0" r="12">
      <c r="A12" s="5" t="s">
        <f>=HYPERLINK("https://www.leilaoonline.net/lote/detalhe/109920", "001")</f>
      </c>
      <c r="B12" s="4" t="s">
        <f>=HYPERLINK("https://www.leilaoonline.net/lote/detalhe/109920", "GM / CORSA SEDAN  PREMIUM 1.4 ECONOFLEX ANO 2007/2008.  LIC e IPVA EM ORDEM (EM FUNCIONAMENTO)")</f>
      </c>
      <c r="C12" s="4" t="inlineStr">
        <is>
          <t>Não vendido</t>
        </is>
      </c>
      <c r="D12" s="4" t="inlineStr">
        <is>
          <t>4</t>
        </is>
      </c>
      <c r="E12" s="5" t="inlineStr">
        <is>
          <t>10.250,00</t>
        </is>
      </c>
      <c r="F12" s="4" t="inlineStr">
        <is>
          <t>200.00</t>
        </is>
      </c>
    </row>
    <row collapsed="false" customFormat="false" customHeight="false" hidden="false" ht="12.1" outlineLevel="0" r="13">
      <c r="A13" s="5" t="s">
        <f>=HYPERLINK("https://www.leilaoonline.net/lote/detalhe/109537", "002")</f>
      </c>
      <c r="B13" s="4" t="s">
        <f>=HYPERLINK("https://www.leilaoonline.net/lote/detalhe/109537", "[ VÍDEO ] LAMBRETTA LI ANO 1962 RARIDADE PARA COLECIONADORES, VEIC. ORNAMENTAL SEM DOCUMENTOS, (FUNCIONANDO).")</f>
      </c>
      <c r="C13" s="4" t="inlineStr">
        <is>
          <t>Não vendido</t>
        </is>
      </c>
      <c r="D13" s="4" t="inlineStr">
        <is>
          <t>7</t>
        </is>
      </c>
      <c r="E13" s="5" t="inlineStr">
        <is>
          <t>4.100,00</t>
        </is>
      </c>
      <c r="F13" s="4" t="inlineStr">
        <is>
          <t>200.00</t>
        </is>
      </c>
    </row>
    <row collapsed="false" customFormat="false" customHeight="false" hidden="false" ht="12.1" outlineLevel="0" r="14">
      <c r="A14" s="5" t="s">
        <f>=HYPERLINK("https://www.leilaoonline.net/lote/detalhe/109918", "003")</f>
      </c>
      <c r="B14" s="4" t="s">
        <f>=HYPERLINK("https://www.leilaoonline.net/lote/detalhe/109918", "[ VÍDEO ] LAMBRETTA LI ANO1962 DE COMPETIÇÃO DE CORRIDA, CUSTOMIZADA CONFORME OS PADRÕES DE COMPETIÇÃO DA DÉCADA DE 1960, MECÂNICA ORIGINAL EM FUNCIONAMENTO. SEM DOC. VEIC ORNAMENTAL")</f>
      </c>
      <c r="C14" s="4" t="inlineStr">
        <is>
          <t>Não vendido</t>
        </is>
      </c>
      <c r="D14" s="4" t="inlineStr">
        <is>
          <t>1</t>
        </is>
      </c>
      <c r="E14" s="5" t="inlineStr">
        <is>
          <t>2.500,00</t>
        </is>
      </c>
      <c r="F14" s="4" t="inlineStr">
        <is>
          <t>200.00</t>
        </is>
      </c>
    </row>
    <row collapsed="false" customFormat="false" customHeight="false" hidden="false" ht="12.1" outlineLevel="0" r="15">
      <c r="A15" s="5" t="s">
        <f>=HYPERLINK("https://www.leilaoonline.net/lote/detalhe/109893", "004")</f>
      </c>
      <c r="B15" s="4" t="s">
        <f>=HYPERLINK("https://www.leilaoonline.net/lote/detalhe/109893", "[ VÌDEOS ] Motocicleta BMW K 1600 GT. Ano 2011/ 2012. Motor 06 Cilindros. Manual , chave Reserva e Controle.")</f>
      </c>
      <c r="C15" s="4" t="inlineStr">
        <is>
          <t>Não vendido</t>
        </is>
      </c>
      <c r="D15" s="4" t="inlineStr">
        <is>
          <t>12</t>
        </is>
      </c>
      <c r="E15" s="5" t="inlineStr">
        <is>
          <t>40.000,00</t>
        </is>
      </c>
      <c r="F15" s="4" t="inlineStr">
        <is>
          <t>200.00</t>
        </is>
      </c>
    </row>
    <row collapsed="false" customFormat="false" customHeight="false" hidden="false" ht="12.1" outlineLevel="0" r="16">
      <c r="A16" s="5" t="s">
        <f>=HYPERLINK("https://www.leilaoonline.net/lote/detalhe/109538", "005")</f>
      </c>
      <c r="B16" s="4" t="s">
        <f>=HYPERLINK("https://www.leilaoonline.net/lote/detalhe/109538", "[ VÍDEO ] LAMBRETTA LI ANO 1962 RARIDADE PARA COLECIONADORES, VEIC. ORNAMENTAL SEM DOCUMENTOS, (FUNCIONANDO).")</f>
      </c>
      <c r="C16" s="4" t="inlineStr">
        <is>
          <t>Não vendido</t>
        </is>
      </c>
      <c r="D16" s="4" t="inlineStr">
        <is>
          <t>4</t>
        </is>
      </c>
      <c r="E16" s="5" t="inlineStr">
        <is>
          <t>3.100,00</t>
        </is>
      </c>
      <c r="F16" s="4" t="inlineStr">
        <is>
          <t>200.00</t>
        </is>
      </c>
    </row>
    <row collapsed="false" customFormat="false" customHeight="false" hidden="false" ht="12.1" outlineLevel="0" r="17">
      <c r="A17" s="5" t="s">
        <f>=HYPERLINK("https://www.leilaoonline.net/lote/detalhe/107844", "006")</f>
      </c>
      <c r="B17" s="4" t="s">
        <f>=HYPERLINK("https://www.leilaoonline.net/lote/detalhe/107844", " Monark Monareta Dobramatic Aro 20 Garupão, Raridade da década de 1970, para Colecionadores")</f>
      </c>
      <c r="C17" s="4" t="inlineStr">
        <is>
          <t>Não vendido</t>
        </is>
      </c>
      <c r="D17" s="4" t="inlineStr">
        <is>
          <t>1</t>
        </is>
      </c>
      <c r="E17" s="5" t="inlineStr">
        <is>
          <t>750,00</t>
        </is>
      </c>
      <c r="F17" s="4" t="inlineStr">
        <is>
          <t>50.00</t>
        </is>
      </c>
    </row>
    <row collapsed="false" customFormat="false" customHeight="false" hidden="false" ht="12.1" outlineLevel="0" r="18">
      <c r="A18" s="5" t="s">
        <f>=HYPERLINK("https://www.leilaoonline.net/lote/detalhe/107879", "007")</f>
      </c>
      <c r="B18" s="4" t="s">
        <f>=HYPERLINK("https://www.leilaoonline.net/lote/detalhe/107879",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4.500,00</t>
        </is>
      </c>
      <c r="F18" s="4" t="inlineStr">
        <is>
          <t>200.00</t>
        </is>
      </c>
    </row>
    <row collapsed="false" customFormat="false" customHeight="false" hidden="false" ht="12.1" outlineLevel="0" r="19">
      <c r="A19" s="5" t="s">
        <f>=HYPERLINK("https://www.leilaoonline.net/lote/detalhe/110195", "008")</f>
      </c>
      <c r="B19" s="4" t="s">
        <f>=HYPERLINK("https://www.leilaoonline.net/lote/detalhe/110195", "[ VÍDEOS ] Pá carregadeira Caterpillar. Mod. 944. Motor Mercedes. Funcionando.")</f>
      </c>
      <c r="C19" s="4" t="inlineStr">
        <is>
          <t>Não vendido</t>
        </is>
      </c>
      <c r="D19" s="4" t="inlineStr">
        <is>
          <t>2</t>
        </is>
      </c>
      <c r="E19" s="5" t="inlineStr">
        <is>
          <t>28.000,00</t>
        </is>
      </c>
      <c r="F19" s="4" t="inlineStr">
        <is>
          <t>500.00</t>
        </is>
      </c>
    </row>
    <row collapsed="false" customFormat="false" customHeight="false" hidden="false" ht="12.1" outlineLevel="0" r="20">
      <c r="A20" s="5" t="s">
        <f>=HYPERLINK("https://www.leilaoonline.net/lote/detalhe/109895", "009")</f>
      </c>
      <c r="B20" s="4" t="s">
        <f>=HYPERLINK("https://www.leilaoonline.net/lote/detalhe/109895", " [ VÍDEO ] HONDA CB 550 FOUR. ANO 1976. CAFÉ RACER. RELÍQUIA PARA COLECIONADORES. Documentos em ordem.")</f>
      </c>
      <c r="C20" s="4" t="inlineStr">
        <is>
          <t>Não vendido</t>
        </is>
      </c>
      <c r="D20" s="4" t="inlineStr">
        <is>
          <t>0</t>
        </is>
      </c>
      <c r="E20" s="5" t="inlineStr">
        <is>
          <t>19.500,00</t>
        </is>
      </c>
      <c r="F20" s="4" t="inlineStr">
        <is>
          <t>200.00</t>
        </is>
      </c>
    </row>
    <row collapsed="false" customFormat="false" customHeight="false" hidden="false" ht="12.1" outlineLevel="0" r="21">
      <c r="A21" s="5" t="s">
        <f>=HYPERLINK("https://www.leilaoonline.net/lote/detalhe/107872", "010")</f>
      </c>
      <c r="B21" s="4" t="s">
        <f>=HYPERLINK("https://www.leilaoonline.net/lote/detalhe/107872", " Raríssima Lambretta ISO DIVA MILANO. Ano 1956. Raridade para colecionadores. Não possui documentos. Veículo ornamental.")</f>
      </c>
      <c r="C21" s="4" t="inlineStr">
        <is>
          <t>Não vendido</t>
        </is>
      </c>
      <c r="D21" s="4" t="inlineStr">
        <is>
          <t>0</t>
        </is>
      </c>
      <c r="E21" s="5" t="inlineStr">
        <is>
          <t>6.500,00</t>
        </is>
      </c>
      <c r="F21" s="4" t="inlineStr">
        <is>
          <t>200.00</t>
        </is>
      </c>
    </row>
    <row collapsed="false" customFormat="false" customHeight="false" hidden="false" ht="12.1" outlineLevel="0" r="22">
      <c r="A22" s="5" t="s">
        <f>=HYPERLINK("https://www.leilaoonline.net/lote/detalhe/107851", "011")</f>
      </c>
      <c r="B22" s="4" t="s">
        <f>=HYPERLINK("https://www.leilaoonline.net/lote/detalhe/107851", " Antigo FreeSkate Caloi, Raridade da decada de 1990, para Colecionadores")</f>
      </c>
      <c r="C22" s="4" t="inlineStr">
        <is>
          <t>Não vendido</t>
        </is>
      </c>
      <c r="D22" s="4" t="inlineStr">
        <is>
          <t>2</t>
        </is>
      </c>
      <c r="E22" s="5" t="inlineStr">
        <is>
          <t>500,00</t>
        </is>
      </c>
      <c r="F22" s="4" t="inlineStr">
        <is>
          <t>50.00</t>
        </is>
      </c>
    </row>
    <row collapsed="false" customFormat="false" customHeight="false" hidden="false" ht="12.1" outlineLevel="0" r="23">
      <c r="A23" s="5" t="s">
        <f>=HYPERLINK("https://www.leilaoonline.net/lote/detalhe/107874", "012")</f>
      </c>
      <c r="B23" s="4" t="s">
        <f>=HYPERLINK("https://www.leilaoonline.net/lote/detalhe/107874",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3" s="4" t="inlineStr">
        <is>
          <t>Não vendido</t>
        </is>
      </c>
      <c r="D23" s="4" t="inlineStr">
        <is>
          <t>0</t>
        </is>
      </c>
      <c r="E23" s="5" t="inlineStr">
        <is>
          <t>6.900,00</t>
        </is>
      </c>
      <c r="F23" s="4" t="inlineStr">
        <is>
          <t>200.00</t>
        </is>
      </c>
    </row>
    <row collapsed="false" customFormat="false" customHeight="false" hidden="false" ht="12.1" outlineLevel="0" r="24">
      <c r="A24" s="5" t="s">
        <f>=HYPERLINK("https://www.leilaoonline.net/lote/detalhe/107877", "013")</f>
      </c>
      <c r="B24" s="4" t="s">
        <f>=HYPERLINK("https://www.leilaoonline.net/lote/detalhe/107877",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=HYPERLINK("https://www.leilaoonline.net/lote/detalhe/107875", "014")</f>
      </c>
      <c r="B25" s="4" t="s">
        <f>=HYPERLINK("https://www.leilaoonline.net/lote/detalhe/107875",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=HYPERLINK("https://www.leilaoonline.net/lote/detalhe/109567", "015")</f>
      </c>
      <c r="B26" s="4" t="s">
        <f>=HYPERLINK("https://www.leilaoonline.net/lote/detalhe/109567", "Fiat Strada HD WK CD E. ANO 2016/ 2017. Documentação em dia. Em funcionamento.")</f>
      </c>
      <c r="C26" s="4" t="inlineStr">
        <is>
          <t>Não vendido</t>
        </is>
      </c>
      <c r="D26" s="4" t="inlineStr">
        <is>
          <t>64</t>
        </is>
      </c>
      <c r="E26" s="5" t="inlineStr">
        <is>
          <t>40.650,00</t>
        </is>
      </c>
      <c r="F26" s="4" t="inlineStr">
        <is>
          <t>250.00</t>
        </is>
      </c>
    </row>
    <row collapsed="false" customFormat="false" customHeight="false" hidden="false" ht="12.1" outlineLevel="0" r="27">
      <c r="A27" s="5" t="s">
        <f>=HYPERLINK("https://www.leilaoonline.net/lote/detalhe/109568", "016")</f>
      </c>
      <c r="B27" s="4" t="s">
        <f>=HYPERLINK("https://www.leilaoonline.net/lote/detalhe/109568", "Suzuki Vestron DL 1000cc, Big Trail c/ Diversos acessórios. Ano 2008. (Funcionando).")</f>
      </c>
      <c r="C27" s="4" t="inlineStr">
        <is>
          <t>Não vendido</t>
        </is>
      </c>
      <c r="D27" s="4" t="inlineStr">
        <is>
          <t>3</t>
        </is>
      </c>
      <c r="E27" s="5" t="inlineStr">
        <is>
          <t>11.400,00</t>
        </is>
      </c>
      <c r="F27" s="4" t="inlineStr">
        <is>
          <t>250.00</t>
        </is>
      </c>
    </row>
    <row collapsed="false" customFormat="false" customHeight="false" hidden="false" ht="12.1" outlineLevel="0" r="28">
      <c r="A28" s="5" t="s">
        <f>=HYPERLINK("https://www.leilaoonline.net/lote/detalhe/109569", "017")</f>
      </c>
      <c r="B28" s="4" t="s">
        <f>=HYPERLINK("https://www.leilaoonline.net/lote/detalhe/109569", "Triciclo velocípede Antigo, totalmente Original,  Relíquia para Colecionadores")</f>
      </c>
      <c r="C28" s="4" t="inlineStr">
        <is>
          <t>Não vendido</t>
        </is>
      </c>
      <c r="D28" s="4" t="inlineStr">
        <is>
          <t>2</t>
        </is>
      </c>
      <c r="E28" s="5" t="inlineStr">
        <is>
          <t>150,00</t>
        </is>
      </c>
      <c r="F28" s="4" t="inlineStr">
        <is>
          <t>50.00</t>
        </is>
      </c>
    </row>
    <row collapsed="false" customFormat="false" customHeight="false" hidden="false" ht="12.1" outlineLevel="0" r="29">
      <c r="A29" s="5" t="s">
        <f>=HYPERLINK("https://www.leilaoonline.net/lote/detalhe/107878", "018")</f>
      </c>
      <c r="B29" s="4" t="s">
        <f>=HYPERLINK("https://www.leilaoonline.net/lote/detalhe/107878", "LAMBRETA LI ANO 1965, PLACA AMARELA, TOTALMENTE ORIGINAL, RELÍQUIA PARA COLECIONADORES, EM FUNCIONAMENTO, ORNAMENTAL, SEM DOCUMENTOS.")</f>
      </c>
      <c r="C29" s="4" t="inlineStr">
        <is>
          <t>Não vendido</t>
        </is>
      </c>
      <c r="D29" s="4" t="inlineStr">
        <is>
          <t>0</t>
        </is>
      </c>
      <c r="E29" s="5" t="inlineStr">
        <is>
          <t>7.500,00</t>
        </is>
      </c>
      <c r="F29" s="4" t="inlineStr">
        <is>
          <t>200.00</t>
        </is>
      </c>
    </row>
    <row collapsed="false" customFormat="false" customHeight="false" hidden="false" ht="12.1" outlineLevel="0" r="30">
      <c r="A30" s="5" t="s">
        <f>=HYPERLINK("https://www.leilaoonline.net/lote/detalhe/109583", "019")</f>
      </c>
      <c r="B30" s="4" t="s">
        <f>=HYPERLINK("https://www.leilaoonline.net/lote/detalhe/109583", "Motocicleta Royal Enfield Clássic 500cc. Ano 2017. Com acessórios. Totalmente Original. Único Dono. Aprox. 3.000 km. Documentação: IPVA e Licenciamento 2021 Pagos. Revisada. (Em funcionamento).")</f>
      </c>
      <c r="C30" s="4" t="inlineStr">
        <is>
          <t>Não vendido</t>
        </is>
      </c>
      <c r="D30" s="4" t="inlineStr">
        <is>
          <t>1</t>
        </is>
      </c>
      <c r="E30" s="5" t="inlineStr">
        <is>
          <t>12.000,00</t>
        </is>
      </c>
      <c r="F30" s="4" t="inlineStr">
        <is>
          <t>250.00</t>
        </is>
      </c>
    </row>
    <row collapsed="false" customFormat="false" customHeight="false" hidden="false" ht="12.1" outlineLevel="0" r="31">
      <c r="A31" s="5" t="s">
        <f>=HYPERLINK("https://www.leilaoonline.net/lote/detalhe/107876", "020")</f>
      </c>
      <c r="B31" s="4" t="s">
        <f>=HYPERLINK("https://www.leilaoonline.net/lote/detalhe/107876",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=HYPERLINK("https://www.leilaoonline.net/lote/detalhe/107816", "021")</f>
      </c>
      <c r="B32" s="4" t="s">
        <f>=HYPERLINK("https://www.leilaoonline.net/lote/detalhe/107816",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=HYPERLINK("https://www.leilaoonline.net/lote/detalhe/107835", "022")</f>
      </c>
      <c r="B33" s="4" t="s">
        <f>=HYPERLINK("https://www.leilaoonline.net/lote/detalhe/107835",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=HYPERLINK("https://www.leilaoonline.net/lote/detalhe/107831", "023")</f>
      </c>
      <c r="B34" s="4" t="s">
        <f>=HYPERLINK("https://www.leilaoonline.net/lote/detalhe/107831", " MONARK TRIUNFO TIGRE DÉCADA DE 1980. ARO 20. FREIO TAMBOR, BANCO BANANA, AMORTECEDORES, SUSPENSÃO TRASEIRA ARTICULADA, RELÍQUIA PARA COLECIONADORES")</f>
      </c>
      <c r="C34" s="4" t="inlineStr">
        <is>
          <t>Vendido</t>
        </is>
      </c>
      <c r="D34" s="4" t="inlineStr">
        <is>
          <t>7</t>
        </is>
      </c>
      <c r="E34" s="5" t="inlineStr">
        <is>
          <t>2.000,00</t>
        </is>
      </c>
      <c r="F34" s="4" t="inlineStr">
        <is>
          <t>50.00</t>
        </is>
      </c>
    </row>
    <row collapsed="false" customFormat="false" customHeight="false" hidden="false" ht="12.1" outlineLevel="0" r="35">
      <c r="A35" s="5" t="s">
        <f>=HYPERLINK("https://www.leilaoonline.net/lote/detalhe/107817", "024")</f>
      </c>
      <c r="B35" s="4" t="s">
        <f>=HYPERLINK("https://www.leilaoonline.net/lote/detalhe/107817",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=HYPERLINK("https://www.leilaoonline.net/lote/detalhe/109570", "025")</f>
      </c>
      <c r="B36" s="4" t="s">
        <f>=HYPERLINK("https://www.leilaoonline.net/lote/detalhe/109570", "Mini Jipe Antigo, Original todo em metal, Raridade para Colecionadores")</f>
      </c>
      <c r="C36" s="4" t="inlineStr">
        <is>
          <t>Não vendido</t>
        </is>
      </c>
      <c r="D36" s="4" t="inlineStr">
        <is>
          <t>7</t>
        </is>
      </c>
      <c r="E36" s="5" t="inlineStr">
        <is>
          <t>350,00</t>
        </is>
      </c>
      <c r="F36" s="4" t="inlineStr">
        <is>
          <t>50.00</t>
        </is>
      </c>
    </row>
    <row collapsed="false" customFormat="false" customHeight="false" hidden="false" ht="12.1" outlineLevel="0" r="37">
      <c r="A37" s="5" t="s">
        <f>=HYPERLINK("https://www.leilaoonline.net/lote/detalhe/107840", "026")</f>
      </c>
      <c r="B37" s="4" t="s">
        <f>=HYPERLINK("https://www.leilaoonline.net/lote/detalhe/107840",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=HYPERLINK("https://www.leilaoonline.net/lote/detalhe/107841", "027")</f>
      </c>
      <c r="B38" s="4" t="s">
        <f>=HYPERLINK("https://www.leilaoonline.net/lote/detalhe/107841",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=HYPERLINK("https://www.leilaoonline.net/lote/detalhe/109540", "028")</f>
      </c>
      <c r="B39" s="4" t="s">
        <f>=HYPERLINK("https://www.leilaoonline.net/lote/detalhe/109540", " Caixa Térmica Grande. Possui carrinho e freio nos rodízios, tampa articulada removível, com trava em inox nas laterais.")</f>
      </c>
      <c r="C39" s="4" t="inlineStr">
        <is>
          <t>Vendido</t>
        </is>
      </c>
      <c r="D39" s="4" t="inlineStr">
        <is>
          <t>1</t>
        </is>
      </c>
      <c r="E39" s="5" t="inlineStr">
        <is>
          <t>250,00</t>
        </is>
      </c>
      <c r="F39" s="4" t="inlineStr">
        <is>
          <t>50.00</t>
        </is>
      </c>
    </row>
    <row collapsed="false" customFormat="false" customHeight="false" hidden="false" ht="12.1" outlineLevel="0" r="40">
      <c r="A40" s="5" t="s">
        <f>=HYPERLINK("https://www.leilaoonline.net/lote/detalhe/107823", "029")</f>
      </c>
      <c r="B40" s="4" t="s">
        <f>=HYPERLINK("https://www.leilaoonline.net/lote/detalhe/107823", "[ VÍDEOS ] LOTE C / APROX. 40 MESAS E 01 BALCÃO DE ATENDIMENTO. MESAS DA DÉCADA DE 1960 / 1970 e 1980 EM MADEIRA DE LEI E METÁLICAS. DIVERSOS TAMANHOS E MODELOS, RARIDADES.")</f>
      </c>
      <c r="C40" s="4" t="inlineStr">
        <is>
          <t>Não vendido</t>
        </is>
      </c>
      <c r="D40" s="4" t="inlineStr">
        <is>
          <t>1</t>
        </is>
      </c>
      <c r="E40" s="5" t="inlineStr">
        <is>
          <t>250,00</t>
        </is>
      </c>
      <c r="F40" s="4" t="inlineStr">
        <is>
          <t>50.00</t>
        </is>
      </c>
    </row>
    <row collapsed="false" customFormat="false" customHeight="false" hidden="false" ht="12.1" outlineLevel="0" r="41">
      <c r="A41" s="5" t="s">
        <f>=HYPERLINK("https://www.leilaoonline.net/lote/detalhe/107882", "030")</f>
      </c>
      <c r="B41" s="4" t="s">
        <f>=HYPERLINK("https://www.leilaoonline.net/lote/detalhe/107882",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=HYPERLINK("https://www.leilaoonline.net/lote/detalhe/107839", "031")</f>
      </c>
      <c r="B42" s="4" t="s">
        <f>=HYPERLINK("https://www.leilaoonline.net/lote/detalhe/107839", " 06 Jogos de Tapetes completos para: GM Astra, Citroen C4, Renault Clio, Renault Scenic, Fiat Uno e Gm Agile. Lacrados no Plástico. Sem uso.")</f>
      </c>
      <c r="C42" s="4" t="inlineStr">
        <is>
          <t>Não vendido</t>
        </is>
      </c>
      <c r="D42" s="4" t="inlineStr">
        <is>
          <t>0</t>
        </is>
      </c>
      <c r="E42" s="5" t="inlineStr">
        <is>
          <t>150,00</t>
        </is>
      </c>
      <c r="F42" s="4" t="inlineStr">
        <is>
          <t>50.00</t>
        </is>
      </c>
    </row>
    <row collapsed="false" customFormat="false" customHeight="false" hidden="false" ht="12.1" outlineLevel="0" r="43">
      <c r="A43" s="5" t="s">
        <f>=HYPERLINK("https://www.leilaoonline.net/lote/detalhe/107836", "032")</f>
      </c>
      <c r="B43" s="4" t="s">
        <f>=HYPERLINK("https://www.leilaoonline.net/lote/detalhe/107836", " 05 Jogos de Tapetes completos para: GM Onix, Citroen C3, Peugeot 206, Toyota Etios e Fiat Uno. Lacrados no Plástico. Sem uso.")</f>
      </c>
      <c r="C43" s="4" t="inlineStr">
        <is>
          <t>Não vendido</t>
        </is>
      </c>
      <c r="D43" s="4" t="inlineStr">
        <is>
          <t>0</t>
        </is>
      </c>
      <c r="E43" s="5" t="inlineStr">
        <is>
          <t>150,00</t>
        </is>
      </c>
      <c r="F43" s="4" t="inlineStr">
        <is>
          <t>50.00</t>
        </is>
      </c>
    </row>
    <row collapsed="false" customFormat="false" customHeight="false" hidden="false" ht="12.1" outlineLevel="0" r="44">
      <c r="A44" s="5" t="s">
        <f>=HYPERLINK("https://www.leilaoonline.net/lote/detalhe/107830", "033")</f>
      </c>
      <c r="B44" s="4" t="s">
        <f>=HYPERLINK("https://www.leilaoonline.net/lote/detalhe/107830", "BICICLETA CALOI FÓRMULA C-3 , C/ SELETOR DE CÂMBIO DE 03 MANCHAS. RELÍQUIA PARA COLECIONADORES.")</f>
      </c>
      <c r="C44" s="4" t="inlineStr">
        <is>
          <t>Não vendido</t>
        </is>
      </c>
      <c r="D44" s="4" t="inlineStr">
        <is>
          <t>1</t>
        </is>
      </c>
      <c r="E44" s="5" t="inlineStr">
        <is>
          <t>900,00</t>
        </is>
      </c>
      <c r="F44" s="4" t="inlineStr">
        <is>
          <t>50.00</t>
        </is>
      </c>
    </row>
    <row collapsed="false" customFormat="false" customHeight="false" hidden="false" ht="12.1" outlineLevel="0" r="45">
      <c r="A45" s="5" t="s">
        <f>=HYPERLINK("https://www.leilaoonline.net/lote/detalhe/107838", "034")</f>
      </c>
      <c r="B45" s="4" t="s">
        <f>=HYPERLINK("https://www.leilaoonline.net/lote/detalhe/107838", " 06 Jogos de Tapetes completos para: Honda For, GM Meriva, VW Fox, Citroen Picasso, GM cruze e Ford Ka. Lacrados no plástico. Sem uso.")</f>
      </c>
      <c r="C45" s="4" t="inlineStr">
        <is>
          <t>Não vendido</t>
        </is>
      </c>
      <c r="D45" s="4" t="inlineStr">
        <is>
          <t>0</t>
        </is>
      </c>
      <c r="E45" s="5" t="inlineStr">
        <is>
          <t>300,00</t>
        </is>
      </c>
      <c r="F45" s="4" t="inlineStr">
        <is>
          <t>50.00</t>
        </is>
      </c>
    </row>
    <row collapsed="false" customFormat="false" customHeight="false" hidden="false" ht="12.1" outlineLevel="0" r="46">
      <c r="A46" s="5" t="s">
        <f>=HYPERLINK("https://www.leilaoonline.net/lote/detalhe/107837", "035")</f>
      </c>
      <c r="B46" s="4" t="s">
        <f>=HYPERLINK("https://www.leilaoonline.net/lote/detalhe/107837", " 06 Jogos de Tapetes completos para: Honda Fit, VW Saveiro, Citroen Aircross, Peugeot 207, Toyota Corolla, Renault Logan. Lacrados no Plástico. Sem uso.")</f>
      </c>
      <c r="C46" s="4" t="inlineStr">
        <is>
          <t>Não vendido</t>
        </is>
      </c>
      <c r="D46" s="4" t="inlineStr">
        <is>
          <t>0</t>
        </is>
      </c>
      <c r="E46" s="5" t="inlineStr">
        <is>
          <t>300,00</t>
        </is>
      </c>
      <c r="F46" s="4" t="inlineStr">
        <is>
          <t>50.00</t>
        </is>
      </c>
    </row>
    <row collapsed="false" customFormat="false" customHeight="false" hidden="false" ht="12.1" outlineLevel="0" r="47">
      <c r="A47" s="5" t="s">
        <f>=HYPERLINK("https://www.leilaoonline.net/lote/detalhe/107853", "036")</f>
      </c>
      <c r="B47" s="4" t="s">
        <f>=HYPERLINK("https://www.leilaoonline.net/lote/detalhe/107853", "MESA DE SINUCA com 04 Tacos grandes e 01 taco pequeno")</f>
      </c>
      <c r="C47" s="4" t="inlineStr">
        <is>
          <t>Não vendido</t>
        </is>
      </c>
      <c r="D47" s="4" t="inlineStr">
        <is>
          <t>1</t>
        </is>
      </c>
      <c r="E47" s="5" t="inlineStr">
        <is>
          <t>1.000,00</t>
        </is>
      </c>
      <c r="F47" s="4" t="inlineStr">
        <is>
          <t>100.00</t>
        </is>
      </c>
    </row>
    <row collapsed="false" customFormat="false" customHeight="false" hidden="false" ht="12.1" outlineLevel="0" r="48">
      <c r="A48" s="5" t="s">
        <f>=HYPERLINK("https://www.leilaoonline.net/lote/detalhe/107833", "037")</f>
      </c>
      <c r="B48" s="4" t="s">
        <f>=HYPERLINK("https://www.leilaoonline.net/lote/detalhe/107833", " Caixa Térmica Grande. Possui carrinho e freio nos rodízios, tampa articulada removível, com trava em inox nas laterais.")</f>
      </c>
      <c r="C48" s="4" t="inlineStr">
        <is>
          <t>Vendido</t>
        </is>
      </c>
      <c r="D48" s="4" t="inlineStr">
        <is>
          <t>4</t>
        </is>
      </c>
      <c r="E48" s="5" t="inlineStr">
        <is>
          <t>400,00</t>
        </is>
      </c>
      <c r="F48" s="4" t="inlineStr">
        <is>
          <t>50.00</t>
        </is>
      </c>
    </row>
    <row collapsed="false" customFormat="false" customHeight="false" hidden="false" ht="12.1" outlineLevel="0" r="49">
      <c r="A49" s="5" t="s">
        <f>=HYPERLINK("https://www.leilaoonline.net/lote/detalhe/109636", "038")</f>
      </c>
      <c r="B49" s="4" t="s">
        <f>=HYPERLINK("https://www.leilaoonline.net/lote/detalhe/109636",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=HYPERLINK("https://www.leilaoonline.net/lote/detalhe/107808", "039")</f>
      </c>
      <c r="B50" s="4" t="s">
        <f>=HYPERLINK("https://www.leilaoonline.net/lote/detalhe/107808", " Monareta Olé 70 Primeira Geração Aro 20, Relíquia Totalmente Original,  década de 1970 p/ Colecionadores")</f>
      </c>
      <c r="C50" s="4" t="inlineStr">
        <is>
          <t>Não vendido</t>
        </is>
      </c>
      <c r="D50" s="4" t="inlineStr">
        <is>
          <t>0</t>
        </is>
      </c>
      <c r="E50" s="5" t="inlineStr">
        <is>
          <t>800,00</t>
        </is>
      </c>
      <c r="F50" s="4" t="inlineStr">
        <is>
          <t>50.00</t>
        </is>
      </c>
    </row>
    <row collapsed="false" customFormat="false" customHeight="false" hidden="false" ht="12.1" outlineLevel="0" r="51">
      <c r="A51" s="5" t="s">
        <f>=HYPERLINK("https://www.leilaoonline.net/lote/detalhe/109589", "040")</f>
      </c>
      <c r="B51" s="4" t="s">
        <f>=HYPERLINK("https://www.leilaoonline.net/lote/detalhe/109589", "[ VÍDEOS ] LOTE CONTENDO 500 CÉDULAS DE DINHEIRO ANTIGO ORIGINAL, DE VÁRIOS VALORES E ÉPOCAS,  EM EXCELENTE ESTADO DE CONSERVAÇÃO, RARIDADE PARA COLECIONADORES.")</f>
      </c>
      <c r="C51" s="4" t="inlineStr">
        <is>
          <t>Não vendido</t>
        </is>
      </c>
      <c r="D51" s="4" t="inlineStr">
        <is>
          <t>0</t>
        </is>
      </c>
      <c r="E51" s="5" t="inlineStr">
        <is>
          <t>490,00</t>
        </is>
      </c>
      <c r="F51" s="4" t="inlineStr">
        <is>
          <t>100.00</t>
        </is>
      </c>
    </row>
    <row collapsed="false" customFormat="false" customHeight="false" hidden="false" ht="12.1" outlineLevel="0" r="52">
      <c r="A52" s="5" t="s">
        <f>=HYPERLINK("https://www.leilaoonline.net/lote/detalhe/107819", "041")</f>
      </c>
      <c r="B52" s="4" t="s">
        <f>=HYPERLINK("https://www.leilaoonline.net/lote/detalhe/107819", " Bicicleta Monark Monareta Mirim série Brasil Ouro 73 c/ Banco Banana de Época, Relíquia p/ Colecionadores.")</f>
      </c>
      <c r="C52" s="4" t="inlineStr">
        <is>
          <t>Não vendido</t>
        </is>
      </c>
      <c r="D52" s="4" t="inlineStr">
        <is>
          <t>0</t>
        </is>
      </c>
      <c r="E52" s="5" t="inlineStr">
        <is>
          <t>550,00</t>
        </is>
      </c>
      <c r="F52" s="4" t="inlineStr">
        <is>
          <t>50.00</t>
        </is>
      </c>
    </row>
    <row collapsed="false" customFormat="false" customHeight="false" hidden="false" ht="12.1" outlineLevel="0" r="53">
      <c r="A53" s="5" t="s">
        <f>=HYPERLINK("https://www.leilaoonline.net/lote/detalhe/109591", "042")</f>
      </c>
      <c r="B53" s="4" t="s">
        <f>=HYPERLINK("https://www.leilaoonline.net/lote/detalhe/109591", "[ VÍDEOS ] LOTE CONTENDO 500 CÉDULAS DE DINHEIRO ANTIGO ORIGINAL, DE VÁRIOS VALORES E ÉPOCAS,  EM EXCELENTE ESTADO DE CONSERVAÇÃO, RARIDADE PARA COLECIONADORES.")</f>
      </c>
      <c r="C53" s="4" t="inlineStr">
        <is>
          <t>Vendido</t>
        </is>
      </c>
      <c r="D53" s="4" t="inlineStr">
        <is>
          <t>1</t>
        </is>
      </c>
      <c r="E53" s="5" t="inlineStr">
        <is>
          <t>490,00</t>
        </is>
      </c>
      <c r="F53" s="4" t="inlineStr">
        <is>
          <t>100.00</t>
        </is>
      </c>
    </row>
    <row collapsed="false" customFormat="false" customHeight="false" hidden="false" ht="12.1" outlineLevel="0" r="54">
      <c r="A54" s="5" t="s">
        <f>=HYPERLINK("https://www.leilaoonline.net/lote/detalhe/107810", "043")</f>
      </c>
      <c r="B54" s="4" t="s">
        <f>=HYPERLINK("https://www.leilaoonline.net/lote/detalhe/107810",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=HYPERLINK("https://www.leilaoonline.net/lote/detalhe/107849", "044")</f>
      </c>
      <c r="B55" s="4" t="s">
        <f>=HYPERLINK("https://www.leilaoonline.net/lote/detalhe/107849", " Bicicleta Cross aro 20, aros de alumínio e mesa em alumínio., Pneus novos")</f>
      </c>
      <c r="C55" s="4" t="inlineStr">
        <is>
          <t>Não vendido</t>
        </is>
      </c>
      <c r="D55" s="4" t="inlineStr">
        <is>
          <t>0</t>
        </is>
      </c>
      <c r="E55" s="5" t="inlineStr">
        <is>
          <t>150,00</t>
        </is>
      </c>
      <c r="F55" s="4" t="inlineStr">
        <is>
          <t>50.00</t>
        </is>
      </c>
    </row>
    <row collapsed="false" customFormat="false" customHeight="false" hidden="false" ht="12.1" outlineLevel="0" r="56">
      <c r="A56" s="5" t="s">
        <f>=HYPERLINK("https://www.leilaoonline.net/lote/detalhe/107818", "045")</f>
      </c>
      <c r="B56" s="4" t="s">
        <f>=HYPERLINK("https://www.leilaoonline.net/lote/detalhe/107818", " Bicicleta Antiga Pepita, Relíquia p/ Colecionadores, ( no estado).")</f>
      </c>
      <c r="C56" s="4" t="inlineStr">
        <is>
          <t>Não vendido</t>
        </is>
      </c>
      <c r="D56" s="4" t="inlineStr">
        <is>
          <t>0</t>
        </is>
      </c>
      <c r="E56" s="5" t="inlineStr">
        <is>
          <t>250,00</t>
        </is>
      </c>
      <c r="F56" s="4" t="inlineStr">
        <is>
          <t>50.00</t>
        </is>
      </c>
    </row>
    <row collapsed="false" customFormat="false" customHeight="false" hidden="false" ht="12.1" outlineLevel="0" r="57">
      <c r="A57" s="5" t="s">
        <f>=HYPERLINK("https://www.leilaoonline.net/lote/detalhe/109593", "046")</f>
      </c>
      <c r="B57" s="4" t="s">
        <f>=HYPERLINK("https://www.leilaoonline.net/lote/detalhe/109593", "[ VÍDEOS ] LOTE CONTENDO 500 CÉDULAS DE DINHEIRO ANTIGO ORIGINAL, DE VÁRIOS VALORES E ÉPOCAS,  EM EXCELENTE ESTADO DE CONSERVAÇÃO, RARIDADE PARA COLECIONADORES.")</f>
      </c>
      <c r="C57" s="4" t="inlineStr">
        <is>
          <t>Vendido</t>
        </is>
      </c>
      <c r="D57" s="4" t="inlineStr">
        <is>
          <t>1</t>
        </is>
      </c>
      <c r="E57" s="5" t="inlineStr">
        <is>
          <t>490,00</t>
        </is>
      </c>
      <c r="F57" s="4" t="inlineStr">
        <is>
          <t>50.00</t>
        </is>
      </c>
    </row>
    <row collapsed="false" customFormat="false" customHeight="false" hidden="false" ht="12.1" outlineLevel="0" r="58">
      <c r="A58" s="5" t="s">
        <f>=HYPERLINK("https://www.leilaoonline.net/lote/detalhe/109590", "047")</f>
      </c>
      <c r="B58" s="4" t="s">
        <f>=HYPERLINK("https://www.leilaoonline.net/lote/detalhe/109590", "[ VÍDEOS ] LOTE CONTENDO 500 CÉDULAS DE DINHEIRO ANTIGO ORIGINAL, DE VÁRIOS VALORES E ÉPOCAS,  EM EXCELENTE ESTADO DE CONSERVAÇÃO, RARIDADE PARA COLECIONADORES.")</f>
      </c>
      <c r="C58" s="4" t="inlineStr">
        <is>
          <t>Não vendido</t>
        </is>
      </c>
      <c r="D58" s="4" t="inlineStr">
        <is>
          <t>0</t>
        </is>
      </c>
      <c r="E58" s="5" t="inlineStr">
        <is>
          <t>490,00</t>
        </is>
      </c>
      <c r="F58" s="4" t="inlineStr">
        <is>
          <t>50.00</t>
        </is>
      </c>
    </row>
    <row collapsed="false" customFormat="false" customHeight="false" hidden="false" ht="12.1" outlineLevel="0" r="59">
      <c r="A59" s="5" t="s">
        <f>=HYPERLINK("https://www.leilaoonline.net/lote/detalhe/107842", "048")</f>
      </c>
      <c r="B59" s="4" t="s">
        <f>=HYPERLINK("https://www.leilaoonline.net/lote/detalhe/107842",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=HYPERLINK("https://www.leilaoonline.net/lote/detalhe/109637", "049")</f>
      </c>
      <c r="B60" s="4" t="s">
        <f>=HYPERLINK("https://www.leilaoonline.net/lote/detalhe/109637", "Conjunto de poltronas Sofá da Renascença, Histórico e Raro, da Realeza do Império do Café, Para Colecionadores")</f>
      </c>
      <c r="C60" s="4" t="inlineStr">
        <is>
          <t>Não vendido</t>
        </is>
      </c>
      <c r="D60" s="4" t="inlineStr">
        <is>
          <t>1</t>
        </is>
      </c>
      <c r="E60" s="5" t="inlineStr">
        <is>
          <t>9.900,00</t>
        </is>
      </c>
      <c r="F60" s="4" t="inlineStr">
        <is>
          <t>200.00</t>
        </is>
      </c>
    </row>
    <row collapsed="false" customFormat="false" customHeight="false" hidden="false" ht="12.1" outlineLevel="0" r="61">
      <c r="A61" s="5" t="s">
        <f>=HYPERLINK("https://www.leilaoonline.net/lote/detalhe/109894", "050")</f>
      </c>
      <c r="B61" s="4" t="s">
        <f>=HYPERLINK("https://www.leilaoonline.net/lote/detalhe/109894", " Monark Barrinha  Circular aro 20 Mirim, breque de pé, Raridade para Colecionadores")</f>
      </c>
      <c r="C61" s="4" t="inlineStr">
        <is>
          <t>Não vendido</t>
        </is>
      </c>
      <c r="D61" s="4" t="inlineStr">
        <is>
          <t>0</t>
        </is>
      </c>
      <c r="E61" s="5" t="inlineStr">
        <is>
          <t>850,00</t>
        </is>
      </c>
      <c r="F61" s="4" t="inlineStr">
        <is>
          <t>100.00</t>
        </is>
      </c>
    </row>
    <row collapsed="false" customFormat="false" customHeight="false" hidden="false" ht="12.1" outlineLevel="0" r="62">
      <c r="A62" s="5" t="s">
        <f>=HYPERLINK("https://www.leilaoonline.net/lote/detalhe/109900", "051")</f>
      </c>
      <c r="B62" s="4" t="s">
        <f>=HYPERLINK("https://www.leilaoonline.net/lote/detalhe/109900", " Monark Bmx Pantera década de 1980, freio Tambor , aro 20 , Raridade para Colecionadores")</f>
      </c>
      <c r="C62" s="4" t="inlineStr">
        <is>
          <t>Não vendido</t>
        </is>
      </c>
      <c r="D62" s="4" t="inlineStr">
        <is>
          <t>1</t>
        </is>
      </c>
      <c r="E62" s="5" t="inlineStr">
        <is>
          <t>850,00</t>
        </is>
      </c>
      <c r="F62" s="4" t="inlineStr">
        <is>
          <t>100.00</t>
        </is>
      </c>
    </row>
    <row collapsed="false" customFormat="false" customHeight="false" hidden="false" ht="12.1" outlineLevel="0" r="63">
      <c r="A63" s="5" t="s">
        <f>=HYPERLINK("https://www.leilaoonline.net/lote/detalhe/107848", "052")</f>
      </c>
      <c r="B63" s="4" t="s">
        <f>=HYPERLINK("https://www.leilaoonline.net/lote/detalhe/107848", " Caloi 10 Jovem, aro 24 , Totalmente Original, Raridade da década de 1980,  para Colecionadores")</f>
      </c>
      <c r="C63" s="4" t="inlineStr">
        <is>
          <t>Não vendido</t>
        </is>
      </c>
      <c r="D63" s="4" t="inlineStr">
        <is>
          <t>0</t>
        </is>
      </c>
      <c r="E63" s="5" t="inlineStr">
        <is>
          <t>750,00</t>
        </is>
      </c>
      <c r="F63" s="4" t="inlineStr">
        <is>
          <t>50.00</t>
        </is>
      </c>
    </row>
    <row collapsed="false" customFormat="false" customHeight="false" hidden="false" ht="12.1" outlineLevel="0" r="64">
      <c r="A64" s="5" t="s">
        <f>=HYPERLINK("https://www.leilaoonline.net/lote/detalhe/107852", "053")</f>
      </c>
      <c r="B64" s="4" t="s">
        <f>=HYPERLINK("https://www.leilaoonline.net/lote/detalhe/107852",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=HYPERLINK("https://www.leilaoonline.net/lote/detalhe/107847", "054")</f>
      </c>
      <c r="B65" s="4" t="s">
        <f>=HYPERLINK("https://www.leilaoonline.net/lote/detalhe/107847",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=HYPERLINK("https://www.leilaoonline.net/lote/detalhe/109896", "055")</f>
      </c>
      <c r="B66" s="4" t="s">
        <f>=HYPERLINK("https://www.leilaoonline.net/lote/detalhe/109896", " Monark Tigrão ano 1972 , Raridade , Banco Banana e Guidão da Fantástica , p/ Restauração ou Colecionadores")</f>
      </c>
      <c r="C66" s="4" t="inlineStr">
        <is>
          <t>Não vendido</t>
        </is>
      </c>
      <c r="D66" s="4" t="inlineStr">
        <is>
          <t>1</t>
        </is>
      </c>
      <c r="E66" s="5" t="inlineStr">
        <is>
          <t>950,00</t>
        </is>
      </c>
      <c r="F66" s="4" t="inlineStr">
        <is>
          <t>100.00</t>
        </is>
      </c>
    </row>
    <row collapsed="false" customFormat="false" customHeight="false" hidden="false" ht="12.1" outlineLevel="0" r="67">
      <c r="A67" s="5" t="s">
        <f>=HYPERLINK("https://www.leilaoonline.net/lote/detalhe/109898", "056")</f>
      </c>
      <c r="B67" s="4" t="s">
        <f>=HYPERLINK("https://www.leilaoonline.net/lote/detalhe/109898", " CaloiCross aro 20, Antiga da década de 1980, Original para Colecionadores")</f>
      </c>
      <c r="C67" s="4" t="inlineStr">
        <is>
          <t>Não vendido</t>
        </is>
      </c>
      <c r="D67" s="4" t="inlineStr">
        <is>
          <t>0</t>
        </is>
      </c>
      <c r="E67" s="5" t="inlineStr">
        <is>
          <t>550,00</t>
        </is>
      </c>
      <c r="F67" s="4" t="inlineStr">
        <is>
          <t>100.00</t>
        </is>
      </c>
    </row>
    <row collapsed="false" customFormat="false" customHeight="false" hidden="false" ht="12.1" outlineLevel="0" r="68">
      <c r="A68" s="5" t="s">
        <f>=HYPERLINK("https://www.leilaoonline.net/lote/detalhe/109899", "057")</f>
      </c>
      <c r="B68" s="4" t="s">
        <f>=HYPERLINK("https://www.leilaoonline.net/lote/detalhe/109899", " 04 Máquinas de escrever Marca Olivetti  mod  Linea 98")</f>
      </c>
      <c r="C68" s="4" t="inlineStr">
        <is>
          <t>Não vendido</t>
        </is>
      </c>
      <c r="D68" s="4" t="inlineStr">
        <is>
          <t>0</t>
        </is>
      </c>
      <c r="E68" s="5" t="inlineStr">
        <is>
          <t>150,00</t>
        </is>
      </c>
      <c r="F68" s="4" t="inlineStr">
        <is>
          <t>100.00</t>
        </is>
      </c>
    </row>
    <row collapsed="false" customFormat="false" customHeight="false" hidden="false" ht="12.1" outlineLevel="0" r="69">
      <c r="A69" s="5" t="s">
        <f>=HYPERLINK("https://www.leilaoonline.net/lote/detalhe/107805", "058")</f>
      </c>
      <c r="B69" s="4" t="s">
        <f>=HYPERLINK("https://www.leilaoonline.net/lote/detalhe/107805",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=HYPERLINK("https://www.leilaoonline.net/lote/detalhe/107881", "059")</f>
      </c>
      <c r="B70" s="4" t="s">
        <f>=HYPERLINK("https://www.leilaoonline.net/lote/detalhe/107881",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=HYPERLINK("https://www.leilaoonline.net/lote/detalhe/109592", "060")</f>
      </c>
      <c r="B71" s="4" t="s">
        <f>=HYPERLINK("https://www.leilaoonline.net/lote/detalhe/109592",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100.00</t>
        </is>
      </c>
    </row>
    <row collapsed="false" customFormat="false" customHeight="false" hidden="false" ht="12.1" outlineLevel="0" r="72">
      <c r="A72" s="5" t="s">
        <f>=HYPERLINK("https://www.leilaoonline.net/lote/detalhe/107807", "061")</f>
      </c>
      <c r="B72" s="4" t="s">
        <f>=HYPERLINK("https://www.leilaoonline.net/lote/detalhe/107807",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=HYPERLINK("https://www.leilaoonline.net/lote/detalhe/107825", "062")</f>
      </c>
      <c r="B73" s="4" t="s">
        <f>=HYPERLINK("https://www.leilaoonline.net/lote/detalhe/107825",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=HYPERLINK("https://www.leilaoonline.net/lote/detalhe/107832", "063")</f>
      </c>
      <c r="B74" s="4" t="s">
        <f>=HYPERLINK("https://www.leilaoonline.net/lote/detalhe/107832", " Monark Monareta Dobramatic Garupão, Aro 20, Brasil de Ouro Raridade da década de 1970, Relíquia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=HYPERLINK("https://www.leilaoonline.net/lote/detalhe/109897", "064")</f>
      </c>
      <c r="B75" s="4" t="s">
        <f>=HYPERLINK("https://www.leilaoonline.net/lote/detalhe/109897", " Luminária de rua ano de 1900 a 1915. Eram importadas dos EUA e fabricadas pela General Electric Company")</f>
      </c>
      <c r="C75" s="4" t="inlineStr">
        <is>
          <t>Não vendido</t>
        </is>
      </c>
      <c r="D75" s="4" t="inlineStr">
        <is>
          <t>1</t>
        </is>
      </c>
      <c r="E75" s="5" t="inlineStr">
        <is>
          <t>950,00</t>
        </is>
      </c>
      <c r="F75" s="4" t="inlineStr">
        <is>
          <t>100.00</t>
        </is>
      </c>
    </row>
    <row collapsed="false" customFormat="false" customHeight="false" hidden="false" ht="12.1" outlineLevel="0" r="76">
      <c r="A76" s="5" t="s">
        <f>=HYPERLINK("https://www.leilaoonline.net/lote/detalhe/109901", "065")</f>
      </c>
      <c r="B76" s="4" t="s">
        <f>=HYPERLINK("https://www.leilaoonline.net/lote/detalhe/109901", " Lote contendo 13  Ventiladores, de Teto e de Parede, desmontados no estado")</f>
      </c>
      <c r="C76" s="4" t="inlineStr">
        <is>
          <t>Não vendido</t>
        </is>
      </c>
      <c r="D76" s="4" t="inlineStr">
        <is>
          <t>0</t>
        </is>
      </c>
      <c r="E76" s="5" t="inlineStr">
        <is>
          <t>250,00</t>
        </is>
      </c>
      <c r="F76" s="4" t="inlineStr">
        <is>
          <t>100.00</t>
        </is>
      </c>
    </row>
    <row collapsed="false" customFormat="false" customHeight="false" hidden="false" ht="12.1" outlineLevel="0" r="77">
      <c r="A77" s="5" t="s">
        <f>=HYPERLINK("https://www.leilaoonline.net/lote/detalhe/107789", "066")</f>
      </c>
      <c r="B77" s="4" t="s">
        <f>=HYPERLINK("https://www.leilaoonline.net/lote/detalhe/107789", " LOTE COM APROX. 100 UNIDADES DE SPINNERS , DIVERSOS MODELOS E CORES. (sem uso, nas caixas) [ Confira o Vídeo ]")</f>
      </c>
      <c r="C77" s="4" t="inlineStr">
        <is>
          <t>Não vendido</t>
        </is>
      </c>
      <c r="D77" s="4" t="inlineStr">
        <is>
          <t>0</t>
        </is>
      </c>
      <c r="E77" s="5" t="inlineStr">
        <is>
          <t>150,00</t>
        </is>
      </c>
      <c r="F77" s="4" t="inlineStr">
        <is>
          <t>200.00</t>
        </is>
      </c>
    </row>
    <row collapsed="false" customFormat="false" customHeight="false" hidden="false" ht="12.1" outlineLevel="0" r="78">
      <c r="A78" s="5" t="s">
        <f>=HYPERLINK("https://www.leilaoonline.net/lote/detalhe/107809", "067")</f>
      </c>
      <c r="B78" s="4" t="s">
        <f>=HYPERLINK("https://www.leilaoonline.net/lote/detalhe/107809", " BICICLETA ORIGINAL, CÂMBIO DUPLO DE MARCHA")</f>
      </c>
      <c r="C78" s="4" t="inlineStr">
        <is>
          <t>Não vendido</t>
        </is>
      </c>
      <c r="D78" s="4" t="inlineStr">
        <is>
          <t>0</t>
        </is>
      </c>
      <c r="E78" s="5" t="inlineStr">
        <is>
          <t>250,00</t>
        </is>
      </c>
      <c r="F78" s="4" t="inlineStr">
        <is>
          <t>50.00</t>
        </is>
      </c>
    </row>
    <row collapsed="false" customFormat="false" customHeight="false" hidden="false" ht="12.1" outlineLevel="0" r="79">
      <c r="A79" s="5" t="s">
        <f>=HYPERLINK("https://www.leilaoonline.net/lote/detalhe/107846", "068")</f>
      </c>
      <c r="B79" s="4" t="s">
        <f>=HYPERLINK("https://www.leilaoonline.net/lote/detalhe/107846", " Caloi Berlineta Aro 20 Dobrável, Relíquia, para Colecionadores")</f>
      </c>
      <c r="C79" s="4" t="inlineStr">
        <is>
          <t>Não vendido</t>
        </is>
      </c>
      <c r="D79" s="4" t="inlineStr">
        <is>
          <t>1</t>
        </is>
      </c>
      <c r="E79" s="5" t="inlineStr">
        <is>
          <t>750,00</t>
        </is>
      </c>
      <c r="F79" s="4" t="inlineStr">
        <is>
          <t>50.00</t>
        </is>
      </c>
    </row>
    <row collapsed="false" customFormat="false" customHeight="false" hidden="false" ht="12.1" outlineLevel="0" r="80">
      <c r="A80" s="5" t="s">
        <f>=HYPERLINK("https://www.leilaoonline.net/lote/detalhe/107827", "069")</f>
      </c>
      <c r="B80" s="4" t="s">
        <f>=HYPERLINK("https://www.leilaoonline.net/lote/detalhe/107827", " Bicicleta Monark Antiga aro 28 , Freio de pé, campainha Trim Trim, Relíquia para Colecionadores")</f>
      </c>
      <c r="C80" s="4" t="inlineStr">
        <is>
          <t>Não vendido</t>
        </is>
      </c>
      <c r="D80" s="4" t="inlineStr">
        <is>
          <t>0</t>
        </is>
      </c>
      <c r="E80" s="5" t="inlineStr">
        <is>
          <t>400,00</t>
        </is>
      </c>
      <c r="F80" s="4" t="inlineStr">
        <is>
          <t>50.00</t>
        </is>
      </c>
    </row>
    <row collapsed="false" customFormat="false" customHeight="false" hidden="false" ht="12.1" outlineLevel="0" r="81">
      <c r="A81" s="5" t="s">
        <f>=HYPERLINK("https://www.leilaoonline.net/lote/detalhe/109926", "070")</f>
      </c>
      <c r="B81" s="4" t="s">
        <f>=HYPERLINK("https://www.leilaoonline.net/lote/detalhe/109926", "Flauta Transversal Profissional Prateada. Com estojo Luxo")</f>
      </c>
      <c r="C81" s="4" t="inlineStr">
        <is>
          <t>Vendido</t>
        </is>
      </c>
      <c r="D81" s="4" t="inlineStr">
        <is>
          <t>1</t>
        </is>
      </c>
      <c r="E81" s="5" t="inlineStr">
        <is>
          <t>450,00</t>
        </is>
      </c>
      <c r="F81" s="4" t="inlineStr">
        <is>
          <t>200.00</t>
        </is>
      </c>
    </row>
    <row collapsed="false" customFormat="false" customHeight="false" hidden="false" ht="12.1" outlineLevel="0" r="82">
      <c r="A82" s="5" t="s">
        <f>=HYPERLINK("https://www.leilaoonline.net/lote/detalhe/107850", "071")</f>
      </c>
      <c r="B82" s="4" t="s">
        <f>=HYPERLINK("https://www.leilaoonline.net/lote/detalhe/107850", " Monark Monareta Aro 20, Raridade para Colecionadores.")</f>
      </c>
      <c r="C82" s="4" t="inlineStr">
        <is>
          <t>Não vendido</t>
        </is>
      </c>
      <c r="D82" s="4" t="inlineStr">
        <is>
          <t>1</t>
        </is>
      </c>
      <c r="E82" s="5" t="inlineStr">
        <is>
          <t>400,00</t>
        </is>
      </c>
      <c r="F82" s="4" t="inlineStr">
        <is>
          <t>50.00</t>
        </is>
      </c>
    </row>
    <row collapsed="false" customFormat="false" customHeight="false" hidden="false" ht="12.1" outlineLevel="0" r="83">
      <c r="A83" s="5" t="s">
        <f>=HYPERLINK("https://www.leilaoonline.net/lote/detalhe/110296", "072")</f>
      </c>
      <c r="B83" s="4" t="s">
        <f>=HYPERLINK("https://www.leilaoonline.net/lote/detalhe/110296", " Barril de madeira de carvalho de 7 Litros. Cheio de Cachaça envelhecida.")</f>
      </c>
      <c r="C83" s="4" t="inlineStr">
        <is>
          <t>Não vendido</t>
        </is>
      </c>
      <c r="D83" s="4" t="inlineStr">
        <is>
          <t>1</t>
        </is>
      </c>
      <c r="E83" s="5" t="inlineStr">
        <is>
          <t>100,00</t>
        </is>
      </c>
      <c r="F83" s="4" t="inlineStr">
        <is>
          <t>50.00</t>
        </is>
      </c>
    </row>
    <row collapsed="false" customFormat="false" customHeight="false" hidden="false" ht="12.1" outlineLevel="0" r="84">
      <c r="A84" s="5" t="s">
        <f>=HYPERLINK("https://www.leilaoonline.net/lote/detalhe/107843", "075")</f>
      </c>
      <c r="B84" s="4" t="s">
        <f>=HYPERLINK("https://www.leilaoonline.net/lote/detalhe/107843", " Caloi Formula C 3. Aro 20 , Seletor de Marchas Gt-3,  Câmbio de 03 Marchas no Cubo traseiro, Banco Banana, Relíquia da década de 1980, para Colecionadores")</f>
      </c>
      <c r="C84" s="4" t="inlineStr">
        <is>
          <t>Não vendido</t>
        </is>
      </c>
      <c r="D84" s="4" t="inlineStr">
        <is>
          <t>2</t>
        </is>
      </c>
      <c r="E84" s="5" t="inlineStr">
        <is>
          <t>950,00</t>
        </is>
      </c>
      <c r="F84" s="4" t="inlineStr">
        <is>
          <t>50.00</t>
        </is>
      </c>
    </row>
    <row collapsed="false" customFormat="false" customHeight="false" hidden="false" ht="12.1" outlineLevel="0" r="85">
      <c r="A85" s="5" t="s">
        <f>=HYPERLINK("https://www.leilaoonline.net/lote/detalhe/107829", "077")</f>
      </c>
      <c r="B85" s="4" t="s">
        <f>=HYPERLINK("https://www.leilaoonline.net/lote/detalhe/107829", "  Motor Honda a Gasolina  4 Tempos GX 35. Para uso Diversos como: Estacionário, Bomba d'água, Gerador, Embarcações, Engenho, Roçadeiras, Régua Vibratória, Motopoda. Entre outras funções.")</f>
      </c>
      <c r="C85" s="4" t="inlineStr">
        <is>
          <t>Vendido</t>
        </is>
      </c>
      <c r="D85" s="4" t="inlineStr">
        <is>
          <t>1</t>
        </is>
      </c>
      <c r="E85" s="5" t="inlineStr">
        <is>
          <t>490,00</t>
        </is>
      </c>
      <c r="F85" s="4" t="inlineStr">
        <is>
          <t>50.00</t>
        </is>
      </c>
    </row>
    <row collapsed="false" customFormat="false" customHeight="false" hidden="false" ht="12.1" outlineLevel="0" r="86">
      <c r="A86" s="5" t="s">
        <f>=HYPERLINK("https://www.leilaoonline.net/lote/detalhe/107866", "080")</f>
      </c>
      <c r="B86" s="4" t="s">
        <f>=HYPERLINK("https://www.leilaoonline.net/lote/detalhe/107866", "300 GARRAFAS DE CACHAÇA SABORES VARIADOS - 700ml CADA GARRAFA")</f>
      </c>
      <c r="C86" s="4" t="inlineStr">
        <is>
          <t>Não vendido</t>
        </is>
      </c>
      <c r="D86" s="4" t="inlineStr">
        <is>
          <t>0</t>
        </is>
      </c>
      <c r="E86" s="5" t="inlineStr">
        <is>
          <t>2.950,00</t>
        </is>
      </c>
      <c r="F86" s="4" t="inlineStr">
        <is>
          <t>50.00</t>
        </is>
      </c>
    </row>
    <row collapsed="false" customFormat="false" customHeight="false" hidden="false" ht="12.1" outlineLevel="0" r="87">
      <c r="A87" s="5" t="s">
        <f>=HYPERLINK("https://www.leilaoonline.net/lote/detalhe/110297", "081")</f>
      </c>
      <c r="B87" s="4" t="s">
        <f>=HYPERLINK("https://www.leilaoonline.net/lote/detalhe/110297", " Barril de madeira de carvalho de 7 Litros. Cheio de Cachaça envelhecida.")</f>
      </c>
      <c r="C87" s="4" t="inlineStr">
        <is>
          <t>Não vendido</t>
        </is>
      </c>
      <c r="D87" s="4" t="inlineStr">
        <is>
          <t>0</t>
        </is>
      </c>
      <c r="E87" s="5" t="inlineStr">
        <is>
          <t>100,00</t>
        </is>
      </c>
      <c r="F87" s="4" t="inlineStr">
        <is>
          <t>50.00</t>
        </is>
      </c>
    </row>
    <row collapsed="false" customFormat="false" customHeight="false" hidden="false" ht="12.1" outlineLevel="0" r="88">
      <c r="A88" s="5" t="s">
        <f>=HYPERLINK("https://www.leilaoonline.net/lote/detalhe/107826", "082")</f>
      </c>
      <c r="B88" s="4" t="s">
        <f>=HYPERLINK("https://www.leilaoonline.net/lote/detalhe/107826", " Bicicleta  Bacini mod Corsa 18 Speed Antiga aro 27, Relíquia para Colecionadores")</f>
      </c>
      <c r="C88" s="4" t="inlineStr">
        <is>
          <t>Não vendido</t>
        </is>
      </c>
      <c r="D88" s="4" t="inlineStr">
        <is>
          <t>0</t>
        </is>
      </c>
      <c r="E88" s="5" t="inlineStr">
        <is>
          <t>750,00</t>
        </is>
      </c>
      <c r="F88" s="4" t="inlineStr">
        <is>
          <t>50.00</t>
        </is>
      </c>
    </row>
    <row collapsed="false" customFormat="false" customHeight="false" hidden="false" ht="12.1" outlineLevel="0" r="89">
      <c r="A89" s="5" t="s">
        <f>=HYPERLINK("https://www.leilaoonline.net/lote/detalhe/107788", "083")</f>
      </c>
      <c r="B89" s="4" t="s">
        <f>=HYPERLINK("https://www.leilaoonline.net/lote/detalhe/107788", " LOTE COM APROX. 300 UNIDADES DE SPINNERS , DIVERSOS MODELOS E CORES. (sem uso, nas caixas) [ Confira o Vídeo ]")</f>
      </c>
      <c r="C89" s="4" t="inlineStr">
        <is>
          <t>Não vendido</t>
        </is>
      </c>
      <c r="D89" s="4" t="inlineStr">
        <is>
          <t>0</t>
        </is>
      </c>
      <c r="E89" s="5" t="inlineStr">
        <is>
          <t>450,00</t>
        </is>
      </c>
      <c r="F89" s="4" t="inlineStr">
        <is>
          <t>200.00</t>
        </is>
      </c>
    </row>
    <row collapsed="false" customFormat="false" customHeight="false" hidden="false" ht="12.1" outlineLevel="0" r="90">
      <c r="A90" s="5" t="s">
        <f>=HYPERLINK("https://www.leilaoonline.net/lote/detalhe/107824", "084")</f>
      </c>
      <c r="B90" s="4" t="s">
        <f>=HYPERLINK("https://www.leilaoonline.net/lote/detalhe/107824", " Bicicleta Monark Antiga aro 28 , Freio de pé, Banco de Molas, Relíquia para Colecionadores,")</f>
      </c>
      <c r="C90" s="4" t="inlineStr">
        <is>
          <t>Não vendido</t>
        </is>
      </c>
      <c r="D90" s="4" t="inlineStr">
        <is>
          <t>0</t>
        </is>
      </c>
      <c r="E90" s="5" t="inlineStr">
        <is>
          <t>550,00</t>
        </is>
      </c>
      <c r="F90" s="4" t="inlineStr">
        <is>
          <t>50.00</t>
        </is>
      </c>
    </row>
    <row collapsed="false" customFormat="false" customHeight="false" hidden="false" ht="12.1" outlineLevel="0" r="91">
      <c r="A91" s="5" t="s">
        <f>=HYPERLINK("https://www.leilaoonline.net/lote/detalhe/107828", "085")</f>
      </c>
      <c r="B91" s="4" t="s">
        <f>=HYPERLINK("https://www.leilaoonline.net/lote/detalhe/107828", " Bicicleta Monark Monareta  Antiga aro 20 , Relíquia para Colecionadores,")</f>
      </c>
      <c r="C91" s="4" t="inlineStr">
        <is>
          <t>Vendido</t>
        </is>
      </c>
      <c r="D91" s="4" t="inlineStr">
        <is>
          <t>5</t>
        </is>
      </c>
      <c r="E91" s="5" t="inlineStr">
        <is>
          <t>900,00</t>
        </is>
      </c>
      <c r="F91" s="4" t="inlineStr">
        <is>
          <t>50.00</t>
        </is>
      </c>
    </row>
    <row collapsed="false" customFormat="false" customHeight="false" hidden="false" ht="12.1" outlineLevel="0" r="92">
      <c r="A92" s="5" t="s">
        <f>=HYPERLINK("https://www.leilaoonline.net/lote/detalhe/110298", "090")</f>
      </c>
      <c r="B92" s="4" t="s">
        <f>=HYPERLINK("https://www.leilaoonline.net/lote/detalhe/110298", " Barril de madeira de carvalho de 7 Litros. Cheio de Cachaça envelhecida.")</f>
      </c>
      <c r="C92" s="4" t="inlineStr">
        <is>
          <t>Não vendido</t>
        </is>
      </c>
      <c r="D92" s="4" t="inlineStr">
        <is>
          <t>0</t>
        </is>
      </c>
      <c r="E92" s="5" t="inlineStr">
        <is>
          <t>100,00</t>
        </is>
      </c>
      <c r="F92" s="4" t="inlineStr">
        <is>
          <t>50.00</t>
        </is>
      </c>
    </row>
    <row collapsed="false" customFormat="false" customHeight="false" hidden="false" ht="12.1" outlineLevel="0" r="93">
      <c r="A93" s="5" t="s">
        <f>=HYPERLINK("https://www.leilaoonline.net/lote/detalhe/107814", "093")</f>
      </c>
      <c r="B93" s="4" t="s">
        <f>=HYPERLINK("https://www.leilaoonline.net/lote/detalhe/107814", " Monark Brisa Totalmente Original aro 26, Década de 1980 Relíquia da p/ Colecionadores")</f>
      </c>
      <c r="C93" s="4" t="inlineStr">
        <is>
          <t>Não vendido</t>
        </is>
      </c>
      <c r="D93" s="4" t="inlineStr">
        <is>
          <t>0</t>
        </is>
      </c>
      <c r="E93" s="5" t="inlineStr">
        <is>
          <t>250,00</t>
        </is>
      </c>
      <c r="F93" s="4" t="inlineStr">
        <is>
          <t>50.00</t>
        </is>
      </c>
    </row>
    <row collapsed="false" customFormat="false" customHeight="false" hidden="false" ht="12.1" outlineLevel="0" r="94">
      <c r="A94" s="5" t="s">
        <f>=HYPERLINK("https://www.leilaoonline.net/lote/detalhe/107782", "098")</f>
      </c>
      <c r="B94" s="4" t="s">
        <f>=HYPERLINK("https://www.leilaoonline.net/lote/detalhe/107782", " LOTE C/ 06 APARELHOS CELULAR E 45  BATERIAS , DIVERSAS MARCAS E MODELOS.")</f>
      </c>
      <c r="C94" s="4" t="inlineStr">
        <is>
          <t>Não vendido</t>
        </is>
      </c>
      <c r="D94" s="4" t="inlineStr">
        <is>
          <t>0</t>
        </is>
      </c>
      <c r="E94" s="5" t="inlineStr">
        <is>
          <t>150,00</t>
        </is>
      </c>
      <c r="F94" s="4" t="inlineStr">
        <is>
          <t>50.00</t>
        </is>
      </c>
    </row>
    <row collapsed="false" customFormat="false" customHeight="false" hidden="false" ht="12.1" outlineLevel="0" r="95">
      <c r="A95" s="5" t="s">
        <f>=HYPERLINK("https://www.leilaoonline.net/lote/detalhe/107800", "103")</f>
      </c>
      <c r="B95" s="4" t="s">
        <f>=HYPERLINK("https://www.leilaoonline.net/lote/detalhe/107800", " 01- Catraca Eletrônica Digital Marca Telemática Codin Catraca 9000 Toda em Metal e inox ( no estado).")</f>
      </c>
      <c r="C95" s="4" t="inlineStr">
        <is>
          <t>Não vendido</t>
        </is>
      </c>
      <c r="D95" s="4" t="inlineStr">
        <is>
          <t>0</t>
        </is>
      </c>
      <c r="E95" s="5" t="inlineStr">
        <is>
          <t>150,00</t>
        </is>
      </c>
      <c r="F95" s="4" t="inlineStr">
        <is>
          <t>50.00</t>
        </is>
      </c>
    </row>
    <row collapsed="false" customFormat="false" customHeight="false" hidden="false" ht="12.1" outlineLevel="0" r="96">
      <c r="A96" s="5" t="s">
        <f>=HYPERLINK("https://www.leilaoonline.net/lote/detalhe/107784", "105")</f>
      </c>
      <c r="B96" s="4" t="s">
        <f>=HYPERLINK("https://www.leilaoonline.net/lote/detalhe/107784", " Lote contendo coleção 100 unidades  de Mini-Garrafas, de bebidas originais, diversos rótulos e sabores")</f>
      </c>
      <c r="C96" s="4" t="inlineStr">
        <is>
          <t>Não vendido</t>
        </is>
      </c>
      <c r="D96" s="4" t="inlineStr">
        <is>
          <t>0</t>
        </is>
      </c>
      <c r="E96" s="5" t="inlineStr">
        <is>
          <t>450,00</t>
        </is>
      </c>
      <c r="F96" s="4" t="inlineStr">
        <is>
          <t>50.00</t>
        </is>
      </c>
    </row>
    <row collapsed="false" customFormat="false" customHeight="false" hidden="false" ht="12.1" outlineLevel="0" r="97">
      <c r="A97" s="5" t="s">
        <f>=HYPERLINK("https://www.leilaoonline.net/lote/detalhe/107801", "109")</f>
      </c>
      <c r="B97" s="4" t="s">
        <f>=HYPERLINK("https://www.leilaoonline.net/lote/detalhe/107801", " 01- Catraca Eletrônica Digital Marca Telemática Sistemas Inteligentes  Bloqueio GB 300.Toda em Metal e Inox  ( no estado).")</f>
      </c>
      <c r="C97" s="4" t="inlineStr">
        <is>
          <t>Não vendido</t>
        </is>
      </c>
      <c r="D97" s="4" t="inlineStr">
        <is>
          <t>0</t>
        </is>
      </c>
      <c r="E97" s="5" t="inlineStr">
        <is>
          <t>150,00</t>
        </is>
      </c>
      <c r="F97" s="4" t="inlineStr">
        <is>
          <t>50.00</t>
        </is>
      </c>
    </row>
    <row collapsed="false" customFormat="false" customHeight="false" hidden="false" ht="12.1" outlineLevel="0" r="98">
      <c r="A98" s="5" t="s">
        <f>=HYPERLINK("https://www.leilaoonline.net/lote/detalhe/107813", "116")</f>
      </c>
      <c r="B98" s="4" t="s">
        <f>=HYPERLINK("https://www.leilaoonline.net/lote/detalhe/107813", " Monark Monareta Década de 1980 aro 20, Relíquia p/ Colecionadores ( No estado)")</f>
      </c>
      <c r="C98" s="4" t="inlineStr">
        <is>
          <t>Não vendido</t>
        </is>
      </c>
      <c r="D98" s="4" t="inlineStr">
        <is>
          <t>0</t>
        </is>
      </c>
      <c r="E98" s="5" t="inlineStr">
        <is>
          <t>700,00</t>
        </is>
      </c>
      <c r="F98" s="4" t="inlineStr">
        <is>
          <t>50.00</t>
        </is>
      </c>
    </row>
    <row collapsed="false" customFormat="false" customHeight="false" hidden="false" ht="12.1" outlineLevel="0" r="99">
      <c r="A99" s="5" t="s">
        <f>=HYPERLINK("https://www.leilaoonline.net/lote/detalhe/107802", "121")</f>
      </c>
      <c r="B99" s="4" t="s">
        <f>=HYPERLINK("https://www.leilaoonline.net/lote/detalhe/107802", " 01- Catraca Eletrônica Digital Marca Telemática Sistemas Inteligentes  Bloqueio PD 300.Toda em Metal  ( no estado).")</f>
      </c>
      <c r="C99" s="4" t="inlineStr">
        <is>
          <t>Não vendido</t>
        </is>
      </c>
      <c r="D99" s="4" t="inlineStr">
        <is>
          <t>0</t>
        </is>
      </c>
      <c r="E99" s="5" t="inlineStr">
        <is>
          <t>150,00</t>
        </is>
      </c>
      <c r="F99" s="4" t="inlineStr">
        <is>
          <t>50.00</t>
        </is>
      </c>
    </row>
    <row collapsed="false" customFormat="false" customHeight="false" hidden="false" ht="12.1" outlineLevel="0" r="100">
      <c r="A100" s="5" t="s">
        <f>=HYPERLINK("https://www.leilaoonline.net/lote/detalhe/107815", "132")</f>
      </c>
      <c r="B100" s="4" t="s">
        <f>=HYPERLINK("https://www.leilaoonline.net/lote/detalhe/107815", "Caloi Ceci aro 26, Relíquia p/ Colecionadores")</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=HYPERLINK("https://www.leilaoonline.net/lote/detalhe/107799", "135")</f>
      </c>
      <c r="B101" s="4" t="s">
        <f>=HYPERLINK("https://www.leilaoonline.net/lote/detalhe/107799", " Jogo de Cama Antigo em Madeira Nobre c/ 09 Gavetas , Colchão Nippomag Magnetizado Terapêutico Ortopédico e 01 Mesa de Centro de madeira Nobre e tampo de vidro.")</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=HYPERLINK("https://www.leilaoonline.net/lote/detalhe/107803", "163")</f>
      </c>
      <c r="B102" s="4" t="s">
        <f>=HYPERLINK("https://www.leilaoonline.net/lote/detalhe/107803", "[ VÍDEO ] LOTE C/ 10 UNIDADES DE CANTIL DE BOLSO EM INOX. 240 ml CHEIOS DE VODKA. VÁRIOS MODELOS. PRODUTO ORIGINAL (SEM USO E COM AS CAIXAS INDIVIDUAIS)")</f>
      </c>
      <c r="C102" s="4" t="inlineStr">
        <is>
          <t>Vendido</t>
        </is>
      </c>
      <c r="D102" s="4" t="inlineStr">
        <is>
          <t>1</t>
        </is>
      </c>
      <c r="E102" s="5" t="inlineStr">
        <is>
          <t>250,00</t>
        </is>
      </c>
      <c r="F102" s="4" t="inlineStr">
        <is>
          <t>50.00</t>
        </is>
      </c>
    </row>
    <row collapsed="false" customFormat="false" customHeight="false" hidden="false" ht="12.1" outlineLevel="0" r="103">
      <c r="A103" s="5" t="s">
        <f>=HYPERLINK("https://www.leilaoonline.net/lote/detalhe/107820", "164")</f>
      </c>
      <c r="B103" s="4" t="s">
        <f>=HYPERLINK("https://www.leilaoonline.net/lote/detalhe/107820", " Monark Brisa Totalmente Original aro 26. Década de 1980. Relíquia da p/ Colecionadores")</f>
      </c>
      <c r="C103" s="4" t="inlineStr">
        <is>
          <t>Não vendido</t>
        </is>
      </c>
      <c r="D103" s="4" t="inlineStr">
        <is>
          <t>1</t>
        </is>
      </c>
      <c r="E103" s="5" t="inlineStr">
        <is>
          <t>250,00</t>
        </is>
      </c>
      <c r="F103" s="4" t="inlineStr">
        <is>
          <t>50.00</t>
        </is>
      </c>
    </row>
    <row collapsed="false" customFormat="false" customHeight="false" hidden="false" ht="12.1" outlineLevel="0" r="104">
      <c r="A104" s="5" t="s">
        <f>=HYPERLINK("https://www.leilaoonline.net/lote/detalhe/107798", "180")</f>
      </c>
      <c r="B104" s="4" t="s">
        <f>=HYPERLINK("https://www.leilaoonline.net/lote/detalhe/107798", " LOTE ÚNICO, COM DIVERSOS ITENS.")</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=HYPERLINK("https://www.leilaoonline.net/lote/detalhe/107822", "181")</f>
      </c>
      <c r="B105" s="4" t="s">
        <f>=HYPERLINK("https://www.leilaoonline.net/lote/detalhe/107822", "02 PARES DE CALÇADOS. SENDO 01 PAR DE BOTAS CANO ALTO Nº 34 E 01 PAR DE SAPATO ALTO Nº 37 (MARCA ELLUS, ORIGINAL)")</f>
      </c>
      <c r="C105" s="4" t="inlineStr">
        <is>
          <t>Não vendido</t>
        </is>
      </c>
      <c r="D105" s="4" t="inlineStr">
        <is>
          <t>0</t>
        </is>
      </c>
      <c r="E105" s="5" t="inlineStr">
        <is>
          <t>100,00</t>
        </is>
      </c>
      <c r="F105" s="4" t="inlineStr">
        <is>
          <t>50.00</t>
        </is>
      </c>
    </row>
    <row collapsed="false" customFormat="false" customHeight="false" hidden="false" ht="12.1" outlineLevel="0" r="106">
      <c r="A106" s="5" t="s">
        <f>=HYPERLINK("https://www.leilaoonline.net/lote/detalhe/107794", "187")</f>
      </c>
      <c r="B106" s="4" t="s">
        <f>=HYPERLINK("https://www.leilaoonline.net/lote/detalhe/107794", " LOTE COM APROX. 100 UNIDADES DE SPINNERS , DIVERSOS MODELOS E CORES. (sem uso, nas caixas) [ Confira o Vídeo ]")</f>
      </c>
      <c r="C106" s="4" t="inlineStr">
        <is>
          <t>Não vendido</t>
        </is>
      </c>
      <c r="D106" s="4" t="inlineStr">
        <is>
          <t>0</t>
        </is>
      </c>
      <c r="E106" s="5" t="inlineStr">
        <is>
          <t>150,00</t>
        </is>
      </c>
      <c r="F106" s="4" t="inlineStr">
        <is>
          <t>200.00</t>
        </is>
      </c>
    </row>
    <row collapsed="false" customFormat="false" customHeight="false" hidden="false" ht="12.1" outlineLevel="0" r="107">
      <c r="A107" s="5" t="s">
        <f>=HYPERLINK("https://www.leilaoonline.net/lote/detalhe/107783", "192")</f>
      </c>
      <c r="B107" s="4" t="s">
        <f>=HYPERLINK("https://www.leilaoonline.net/lote/detalhe/107783", " Lote contendo coleção 100 unidades  de Mini-Garrafas, de bebidas originais, diversos rótulos e sabores")</f>
      </c>
      <c r="C107" s="4" t="inlineStr">
        <is>
          <t>Não vendido</t>
        </is>
      </c>
      <c r="D107" s="4" t="inlineStr">
        <is>
          <t>0</t>
        </is>
      </c>
      <c r="E107" s="5" t="inlineStr">
        <is>
          <t>450,00</t>
        </is>
      </c>
      <c r="F107" s="4" t="inlineStr">
        <is>
          <t>50.00</t>
        </is>
      </c>
    </row>
    <row collapsed="false" customFormat="false" customHeight="false" hidden="false" ht="12.1" outlineLevel="0" r="108">
      <c r="A108" s="5" t="s">
        <f>=HYPERLINK("https://www.leilaoonline.net/lote/detalhe/107821", "196")</f>
      </c>
      <c r="B108" s="4" t="s">
        <f>=HYPERLINK("https://www.leilaoonline.net/lote/detalhe/107821", " Bicicleta Caloi Cross Pro Neon Aro 20. 100% Original (nunca foi lavada). Década de 1990. Relíquia p/ Colecionadores")</f>
      </c>
      <c r="C108" s="4" t="inlineStr">
        <is>
          <t>Vendido</t>
        </is>
      </c>
      <c r="D108" s="4" t="inlineStr">
        <is>
          <t>2</t>
        </is>
      </c>
      <c r="E108" s="5" t="inlineStr">
        <is>
          <t>500,00</t>
        </is>
      </c>
      <c r="F108" s="4" t="inlineStr">
        <is>
          <t>50.00</t>
        </is>
      </c>
    </row>
    <row collapsed="false" customFormat="false" customHeight="false" hidden="false" ht="12.1" outlineLevel="0" r="109">
      <c r="A109" s="5" t="s">
        <f>=HYPERLINK("https://www.leilaoonline.net/lote/detalhe/107787", "205")</f>
      </c>
      <c r="B109" s="4" t="s">
        <f>=HYPERLINK("https://www.leilaoonline.net/lote/detalhe/107787", " LOTE COM APROX. 200 UNIDADES DE SPINNERS , DIVERSOS MODELOS E CORES. (sem uso, nas caixas) [ Confira o Vídeo ]")</f>
      </c>
      <c r="C109" s="4" t="inlineStr">
        <is>
          <t>Não vendido</t>
        </is>
      </c>
      <c r="D109" s="4" t="inlineStr">
        <is>
          <t>0</t>
        </is>
      </c>
      <c r="E109" s="5" t="inlineStr">
        <is>
          <t>300,00</t>
        </is>
      </c>
      <c r="F109" s="4" t="inlineStr">
        <is>
          <t>200.00</t>
        </is>
      </c>
    </row>
    <row collapsed="false" customFormat="false" customHeight="false" hidden="false" ht="12.1" outlineLevel="0" r="110">
      <c r="A110" s="5" t="s">
        <f>=HYPERLINK("https://www.leilaoonline.net/lote/detalhe/107778", "247")</f>
      </c>
      <c r="B110" s="4" t="s">
        <f>=HYPERLINK("https://www.leilaoonline.net/lote/detalhe/107778", "03 GARRAFÕES DE 4,5 LITROS CADA DE CACHAÇA AMARELINHA ENVELHECIDA EM BARRIL DE MADEIRA DE CARVALHO")</f>
      </c>
      <c r="C110" s="4" t="inlineStr">
        <is>
          <t>Não vendido</t>
        </is>
      </c>
      <c r="D110" s="4" t="inlineStr">
        <is>
          <t>0</t>
        </is>
      </c>
      <c r="E110" s="5" t="inlineStr">
        <is>
          <t>150,00</t>
        </is>
      </c>
      <c r="F110" s="4" t="inlineStr">
        <is>
          <t>50.00</t>
        </is>
      </c>
    </row>
    <row collapsed="false" customFormat="false" customHeight="false" hidden="false" ht="12.1" outlineLevel="0" r="111">
      <c r="A111" s="5" t="s">
        <f>=HYPERLINK("https://www.leilaoonline.net/lote/detalhe/107793", "250")</f>
      </c>
      <c r="B111" s="4" t="s">
        <f>=HYPERLINK("https://www.leilaoonline.net/lote/detalhe/107793", " LOTE COM APROX. 100 UNIDADES DE SPINNERS , DIVERSOS MODELOS E CORES. (sem uso, nas caixas) [ Confira o Vídeo ]")</f>
      </c>
      <c r="C111" s="4" t="inlineStr">
        <is>
          <t>Não vendido</t>
        </is>
      </c>
      <c r="D111" s="4" t="inlineStr">
        <is>
          <t>0</t>
        </is>
      </c>
      <c r="E111" s="5" t="inlineStr">
        <is>
          <t>150,00</t>
        </is>
      </c>
      <c r="F111" s="4" t="inlineStr">
        <is>
          <t>200.00</t>
        </is>
      </c>
    </row>
    <row collapsed="false" customFormat="false" customHeight="false" hidden="false" ht="12.1" outlineLevel="0" r="112">
      <c r="A112" s="5" t="s">
        <f>=HYPERLINK("https://www.leilaoonline.net/lote/detalhe/107804", "251")</f>
      </c>
      <c r="B112" s="4" t="s">
        <f>=HYPERLINK("https://www.leilaoonline.net/lote/detalhe/107804", "[ VÍDEO ] LOTE C/ 10 UNIDADES DE CANTIL DE BOLSO EM INOX. 240 ml CHEIOS DE VODKA. VÁRIOS MODELOS. PRODUTO ORIGINAL (SEM USO E COM AS CAIXAS INDIVIDUAIS)")</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=HYPERLINK("https://www.leilaoonline.net/lote/detalhe/107765", "320")</f>
      </c>
      <c r="B113" s="4" t="s">
        <f>=HYPERLINK("https://www.leilaoonline.net/lote/detalhe/107765", "Diversas churrasqueiras elétricas e Peças.")</f>
      </c>
      <c r="C113" s="4" t="inlineStr">
        <is>
          <t>Não vendido</t>
        </is>
      </c>
      <c r="D113" s="4" t="inlineStr">
        <is>
          <t>0</t>
        </is>
      </c>
      <c r="E113" s="5" t="inlineStr">
        <is>
          <t>190,00</t>
        </is>
      </c>
      <c r="F113" s="4" t="inlineStr">
        <is>
          <t>50.00</t>
        </is>
      </c>
    </row>
    <row collapsed="false" customFormat="false" customHeight="false" hidden="false" ht="12.1" outlineLevel="0" r="114">
      <c r="A114" s="5" t="s">
        <f>=HYPERLINK("https://www.leilaoonline.net/lote/detalhe/107855", "345")</f>
      </c>
      <c r="B114" s="4" t="s">
        <f>=HYPERLINK("https://www.leilaoonline.net/lote/detalhe/107855", "30 GARRAFAS DE CACHAÇA SABOR AMARULA")</f>
      </c>
      <c r="C114" s="4" t="inlineStr">
        <is>
          <t>Não vendido</t>
        </is>
      </c>
      <c r="D114" s="4" t="inlineStr">
        <is>
          <t>0</t>
        </is>
      </c>
      <c r="E114" s="5" t="inlineStr">
        <is>
          <t>250,00</t>
        </is>
      </c>
      <c r="F114" s="4" t="inlineStr">
        <is>
          <t>50.00</t>
        </is>
      </c>
    </row>
    <row collapsed="false" customFormat="false" customHeight="false" hidden="false" ht="12.1" outlineLevel="0" r="115">
      <c r="A115" s="5" t="s">
        <f>=HYPERLINK("https://www.leilaoonline.net/lote/detalhe/107770", "365")</f>
      </c>
      <c r="B115" s="4" t="s">
        <f>=HYPERLINK("https://www.leilaoonline.net/lote/detalhe/107770", " 30 GARRAFAS DE VINHO TINTO SUAVE. SAFRA DELVIGO. LEGÍTIMO DE SANTA CATARINA")</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=HYPERLINK("https://www.leilaoonline.net/lote/detalhe/107772", "370")</f>
      </c>
      <c r="B116" s="4" t="s">
        <f>=HYPERLINK("https://www.leilaoonline.net/lote/detalhe/107772", " 30 GARRAFAS DE VINHO TINTO SECO.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=HYPERLINK("https://www.leilaoonline.net/lote/detalhe/107796", "377")</f>
      </c>
      <c r="B117" s="4" t="s">
        <f>=HYPERLINK("https://www.leilaoonline.net/lote/detalhe/107796", " LOTE COM APROX. 100 UNIDADES DE SPINNERS , DIVERSOS MODELOS E CORES. (sem uso, nas caixas) [ Confira o Vídeo ]")</f>
      </c>
      <c r="C117" s="4" t="inlineStr">
        <is>
          <t>Não vendido</t>
        </is>
      </c>
      <c r="D117" s="4" t="inlineStr">
        <is>
          <t>0</t>
        </is>
      </c>
      <c r="E117" s="5" t="inlineStr">
        <is>
          <t>150,00</t>
        </is>
      </c>
      <c r="F117" s="4" t="inlineStr">
        <is>
          <t>200.00</t>
        </is>
      </c>
    </row>
    <row collapsed="false" customFormat="false" customHeight="false" hidden="false" ht="12.1" outlineLevel="0" r="118">
      <c r="A118" s="5" t="s">
        <f>=HYPERLINK("https://www.leilaoonline.net/lote/detalhe/107768", "380")</f>
      </c>
      <c r="B118" s="4" t="s">
        <f>=HYPERLINK("https://www.leilaoonline.net/lote/detalhe/107768", " 30 GARRAFAS DE VINHO BRANCO SUAVE. SAFRA DELVIGO. LEGÍTIMO DE SANTA CATARINA")</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=HYPERLINK("https://www.leilaoonline.net/lote/detalhe/107775", "390")</f>
      </c>
      <c r="B119" s="4" t="s">
        <f>=HYPERLINK("https://www.leilaoonline.net/lote/detalhe/107775", "LOTE COM 30 GARRAFAS DE VINHO TINTO SECO.")</f>
      </c>
      <c r="C119" s="4" t="inlineStr">
        <is>
          <t>Não vendido</t>
        </is>
      </c>
      <c r="D119" s="4" t="inlineStr">
        <is>
          <t>0</t>
        </is>
      </c>
      <c r="E119" s="5" t="inlineStr">
        <is>
          <t>450,00</t>
        </is>
      </c>
      <c r="F119" s="4" t="inlineStr">
        <is>
          <t>50.00</t>
        </is>
      </c>
    </row>
    <row collapsed="false" customFormat="false" customHeight="false" hidden="false" ht="12.1" outlineLevel="0" r="120">
      <c r="A120" s="5" t="s">
        <f>=HYPERLINK("https://www.leilaoonline.net/lote/detalhe/107773", "395")</f>
      </c>
      <c r="B120" s="4" t="s">
        <f>=HYPERLINK("https://www.leilaoonline.net/lote/detalhe/107773", "LOTE COM 30 GARRAFAS DE VINHO TINTO SUAVE.")</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=HYPERLINK("https://www.leilaoonline.net/lote/detalhe/110387", "396")</f>
      </c>
      <c r="B121" s="4" t="s">
        <f>=HYPERLINK("https://www.leilaoonline.net/lote/detalhe/110387", "[ VÍDEOS ] LOTE CONTENDO 500 CÉDULAS DE DINHEIRO ANTIGO ORIGINAL, DE VÁRIOS VALORES E ÉPOCAS,  EM EXCELENTE ESTADO DE CONSERVAÇÃO, RARIDADE PARA COLECIONADORES.")</f>
      </c>
      <c r="C121" s="4" t="inlineStr">
        <is>
          <t>Não vendido</t>
        </is>
      </c>
      <c r="D121" s="4" t="inlineStr">
        <is>
          <t>0</t>
        </is>
      </c>
      <c r="E121" s="5" t="inlineStr">
        <is>
          <t>490,00</t>
        </is>
      </c>
      <c r="F121" s="4" t="inlineStr">
        <is>
          <t>100.00</t>
        </is>
      </c>
    </row>
    <row collapsed="false" customFormat="false" customHeight="false" hidden="false" ht="12.1" outlineLevel="0" r="122">
      <c r="A122" s="5" t="s">
        <f>=HYPERLINK("https://www.leilaoonline.net/lote/detalhe/107806", "400")</f>
      </c>
      <c r="B122" s="4" t="s">
        <f>=HYPERLINK("https://www.leilaoonline.net/lote/detalhe/107806", "10 GARRAFAS DE VINHO TINTO SUAVE. 02 LITROS CADA..")</f>
      </c>
      <c r="C122" s="4" t="inlineStr">
        <is>
          <t>Não vendido</t>
        </is>
      </c>
      <c r="D122" s="4" t="inlineStr">
        <is>
          <t>0</t>
        </is>
      </c>
      <c r="E122" s="5" t="inlineStr">
        <is>
          <t>350,00</t>
        </is>
      </c>
      <c r="F122" s="4" t="inlineStr">
        <is>
          <t>50.00</t>
        </is>
      </c>
    </row>
    <row collapsed="false" customFormat="false" customHeight="false" hidden="false" ht="12.1" outlineLevel="0" r="123">
      <c r="A123" s="5" t="s">
        <f>=HYPERLINK("https://www.leilaoonline.net/lote/detalhe/107863", "406")</f>
      </c>
      <c r="B123" s="4" t="s">
        <f>=HYPERLINK("https://www.leilaoonline.net/lote/detalhe/107863", "30 GARRAFAS DE CACHAÇA PRATA DA ROÇA")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=HYPERLINK("https://www.leilaoonline.net/lote/detalhe/107792", "526")</f>
      </c>
      <c r="B124" s="4" t="s">
        <f>=HYPERLINK("https://www.leilaoonline.net/lote/detalhe/107792", " LOTE COM APROX. 100 UNIDADES DE SPINNERS , DIVERSOS MODELOS E CORES. (sem uso, nas caixas) [ Confira o Vídeo ]")</f>
      </c>
      <c r="C124" s="4" t="inlineStr">
        <is>
          <t>Não vendido</t>
        </is>
      </c>
      <c r="D124" s="4" t="inlineStr">
        <is>
          <t>0</t>
        </is>
      </c>
      <c r="E124" s="5" t="inlineStr">
        <is>
          <t>150,00</t>
        </is>
      </c>
      <c r="F124" s="4" t="inlineStr">
        <is>
          <t>200.00</t>
        </is>
      </c>
    </row>
    <row collapsed="false" customFormat="false" customHeight="false" hidden="false" ht="12.1" outlineLevel="0" r="125">
      <c r="A125" s="5" t="s">
        <f>=HYPERLINK("https://www.leilaoonline.net/lote/detalhe/107776", "552")</f>
      </c>
      <c r="B125" s="4" t="s">
        <f>=HYPERLINK("https://www.leilaoonline.net/lote/detalhe/107776", "10 GARRAFÕES DE 4,5 LITROS CADA DE CACHAÇA PRATA ENVELHECIDA EM BARRIL DE MADEIRA")</f>
      </c>
      <c r="C125" s="4" t="inlineStr">
        <is>
          <t>Não vendido</t>
        </is>
      </c>
      <c r="D125" s="4" t="inlineStr">
        <is>
          <t>0</t>
        </is>
      </c>
      <c r="E125" s="5" t="inlineStr">
        <is>
          <t>490,00</t>
        </is>
      </c>
      <c r="F125" s="4" t="inlineStr">
        <is>
          <t>50.00</t>
        </is>
      </c>
    </row>
    <row collapsed="false" customFormat="false" customHeight="false" hidden="false" ht="12.1" outlineLevel="0" r="126">
      <c r="A126" s="5" t="s">
        <f>=HYPERLINK("https://www.leilaoonline.net/lote/detalhe/107786", "563")</f>
      </c>
      <c r="B126" s="4" t="s">
        <f>=HYPERLINK("https://www.leilaoonline.net/lote/detalhe/107786", " LOTE COM APROX. 300 UNIDADES DE SPINNERS , DIVERSOS MODELOS E CORES. (sem uso, nas caixas) [ Confira o Vídeo ]")</f>
      </c>
      <c r="C126" s="4" t="inlineStr">
        <is>
          <t>Não vendido</t>
        </is>
      </c>
      <c r="D126" s="4" t="inlineStr">
        <is>
          <t>0</t>
        </is>
      </c>
      <c r="E126" s="5" t="inlineStr">
        <is>
          <t>450,00</t>
        </is>
      </c>
      <c r="F126" s="4" t="inlineStr">
        <is>
          <t>200.00</t>
        </is>
      </c>
    </row>
    <row collapsed="false" customFormat="false" customHeight="false" hidden="false" ht="12.1" outlineLevel="0" r="127">
      <c r="A127" s="5" t="s">
        <f>=HYPERLINK("https://www.leilaoonline.net/lote/detalhe/110385", "564")</f>
      </c>
      <c r="B127" s="4" t="s">
        <f>=HYPERLINK("https://www.leilaoonline.net/lote/detalhe/110385", "[ VÍDEOS ] LOTE CONTENDO 500 CÉDULAS DE DINHEIRO ANTIGO ORIGINAL, DE VÁRIOS VALORES E ÉPOCAS,  EM EXCELENTE ESTADO DE CONSERVAÇÃO, RARIDADE PARA COLECIONADORES.")</f>
      </c>
      <c r="C127" s="4" t="inlineStr">
        <is>
          <t>Não vendido</t>
        </is>
      </c>
      <c r="D127" s="4" t="inlineStr">
        <is>
          <t>0</t>
        </is>
      </c>
      <c r="E127" s="5" t="inlineStr">
        <is>
          <t>490,00</t>
        </is>
      </c>
      <c r="F127" s="4" t="inlineStr">
        <is>
          <t>100.00</t>
        </is>
      </c>
    </row>
    <row collapsed="false" customFormat="false" customHeight="false" hidden="false" ht="12.1" outlineLevel="0" r="128">
      <c r="A128" s="5" t="s">
        <f>=HYPERLINK("https://www.leilaoonline.net/lote/detalhe/107857", "570")</f>
      </c>
      <c r="B128" s="4" t="s">
        <f>=HYPERLINK("https://www.leilaoonline.net/lote/detalhe/107857", "30 GARRAFAS DE CACHAÇA SABOR AMARULA")</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=HYPERLINK("https://www.leilaoonline.net/lote/detalhe/107785", "574")</f>
      </c>
      <c r="B129" s="4" t="s">
        <f>=HYPERLINK("https://www.leilaoonline.net/lote/detalhe/107785", " LOTE COM APROX. 100 UNIDADES DE SPINNERS , DIVERSOS MODELOS E CORES. (sem uso, nas caixas) [ Confira o Vídeo ]")</f>
      </c>
      <c r="C129" s="4" t="inlineStr">
        <is>
          <t>Não vendido</t>
        </is>
      </c>
      <c r="D129" s="4" t="inlineStr">
        <is>
          <t>0</t>
        </is>
      </c>
      <c r="E129" s="5" t="inlineStr">
        <is>
          <t>150,00</t>
        </is>
      </c>
      <c r="F129" s="4" t="inlineStr">
        <is>
          <t>200.00</t>
        </is>
      </c>
    </row>
    <row collapsed="false" customFormat="false" customHeight="false" hidden="false" ht="12.1" outlineLevel="0" r="130">
      <c r="A130" s="5" t="s">
        <f>=HYPERLINK("https://www.leilaoonline.net/lote/detalhe/107766", "577")</f>
      </c>
      <c r="B130" s="4" t="s">
        <f>=HYPERLINK("https://www.leilaoonline.net/lote/detalhe/107766", " 30 GARRAFAS DE VINHOS, TINTO SUAVE, TINTO SECO, BRANCO SUAVE, BRANCO SECO E ROSADO, SAFRA DELVIGO LEGÍTIMO, DE SANTA CATARINA")</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=HYPERLINK("https://www.leilaoonline.net/lote/detalhe/107856", "580")</f>
      </c>
      <c r="B131" s="4" t="s">
        <f>=HYPERLINK("https://www.leilaoonline.net/lote/detalhe/107856", "30 GARRAFAS DE CACHAÇA BLEND AMADEIRADA, 700ml CADA GARRAFA")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=HYPERLINK("https://www.leilaoonline.net/lote/detalhe/107791", "581")</f>
      </c>
      <c r="B132" s="4" t="s">
        <f>=HYPERLINK("https://www.leilaoonline.net/lote/detalhe/107791", " LOTE COM APROX. 100 UNIDADES DE SPINNERS , DIVERSOS MODELOS E CORES. (sem uso, nas caixas) [ Confira o Vídeo ]")</f>
      </c>
      <c r="C132" s="4" t="inlineStr">
        <is>
          <t>Não vendido</t>
        </is>
      </c>
      <c r="D132" s="4" t="inlineStr">
        <is>
          <t>0</t>
        </is>
      </c>
      <c r="E132" s="5" t="inlineStr">
        <is>
          <t>150,00</t>
        </is>
      </c>
      <c r="F132" s="4" t="inlineStr">
        <is>
          <t>200.00</t>
        </is>
      </c>
    </row>
    <row collapsed="false" customFormat="false" customHeight="false" hidden="false" ht="12.1" outlineLevel="0" r="133">
      <c r="A133" s="5" t="s">
        <f>=HYPERLINK("https://www.leilaoonline.net/lote/detalhe/107780", "582")</f>
      </c>
      <c r="B133" s="4" t="s">
        <f>=HYPERLINK("https://www.leilaoonline.net/lote/detalhe/107780", "10 GARRAFÕES DE 4,5 LITROS CADA DE CACHAÇA AMARELINHA ENVELHECIDA EM BARRIL DE MADEIRA DE CARVALHO")</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=HYPERLINK("https://www.leilaoonline.net/lote/detalhe/107862", "665")</f>
      </c>
      <c r="B134" s="4" t="s">
        <f>=HYPERLINK("https://www.leilaoonline.net/lote/detalhe/107862", " 30 GARRAFAS DE CACHAÇA SABOR AMARULA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=HYPERLINK("https://www.leilaoonline.net/lote/detalhe/107871", "703")</f>
      </c>
      <c r="B135" s="4" t="s">
        <f>=HYPERLINK("https://www.leilaoonline.net/lote/detalhe/107871", "30 GARRAFAS DE CACHAÇA SABOR COQUINHO COM MEL")</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=HYPERLINK("https://www.leilaoonline.net/lote/detalhe/107869", "707")</f>
      </c>
      <c r="B136" s="4" t="s">
        <f>=HYPERLINK("https://www.leilaoonline.net/lote/detalhe/107869", " 30 GARRAFAS DE CACHAÇA SABOR UMBURANA COM MEL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=HYPERLINK("https://www.leilaoonline.net/lote/detalhe/107790", "710")</f>
      </c>
      <c r="B137" s="4" t="s">
        <f>=HYPERLINK("https://www.leilaoonline.net/lote/detalhe/107790", " LOTE COM APROX. 300 UNIDADES DE SPINNERS , DIVERSOS MODELOS E CORES. (sem uso, nas caixas) [ Confira o Vídeo ]")</f>
      </c>
      <c r="C137" s="4" t="inlineStr">
        <is>
          <t>Não vendido</t>
        </is>
      </c>
      <c r="D137" s="4" t="inlineStr">
        <is>
          <t>0</t>
        </is>
      </c>
      <c r="E137" s="5" t="inlineStr">
        <is>
          <t>450,00</t>
        </is>
      </c>
      <c r="F137" s="4" t="inlineStr">
        <is>
          <t>200.00</t>
        </is>
      </c>
    </row>
    <row collapsed="false" customFormat="false" customHeight="false" hidden="false" ht="12.1" outlineLevel="0" r="138">
      <c r="A138" s="5" t="s">
        <f>=HYPERLINK("https://www.leilaoonline.net/lote/detalhe/107860", "714")</f>
      </c>
      <c r="B138" s="4" t="s">
        <f>=HYPERLINK("https://www.leilaoonline.net/lote/detalhe/107860",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=HYPERLINK("https://www.leilaoonline.net/lote/detalhe/107868", "752")</f>
      </c>
      <c r="B139" s="4" t="s">
        <f>=HYPERLINK("https://www.leilaoonline.net/lote/detalhe/107868", " 30 GARRAFAS DE CACHAÇA SABOR UMBURANA - 700ml CADA GARRAFA")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=HYPERLINK("https://www.leilaoonline.net/lote/detalhe/107870", "753")</f>
      </c>
      <c r="B140" s="4" t="s">
        <f>=HYPERLINK("https://www.leilaoonline.net/lote/detalhe/107870", " 30 GARRAFAS DE CACHAÇA SABOR JABUTICABA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=HYPERLINK("https://www.leilaoonline.net/lote/detalhe/107795", "754")</f>
      </c>
      <c r="B141" s="4" t="s">
        <f>=HYPERLINK("https://www.leilaoonline.net/lote/detalhe/107795", " LOTE COM APROX. 100 UNIDADES DE SPINNERS , DIVERSOS MODELOS E CORES. (sem uso, nas caixas) [ Confira o Vídeo ]")</f>
      </c>
      <c r="C141" s="4" t="inlineStr">
        <is>
          <t>Não vendido</t>
        </is>
      </c>
      <c r="D141" s="4" t="inlineStr">
        <is>
          <t>0</t>
        </is>
      </c>
      <c r="E141" s="5" t="inlineStr">
        <is>
          <t>150,00</t>
        </is>
      </c>
      <c r="F141" s="4" t="inlineStr">
        <is>
          <t>200.00</t>
        </is>
      </c>
    </row>
    <row collapsed="false" customFormat="false" customHeight="false" hidden="false" ht="12.1" outlineLevel="0" r="142">
      <c r="A142" s="5" t="s">
        <f>=HYPERLINK("https://www.leilaoonline.net/lote/detalhe/110388", "755")</f>
      </c>
      <c r="B142" s="4" t="s">
        <f>=HYPERLINK("https://www.leilaoonline.net/lote/detalhe/110388", "[ VÍDEOS ] LOTE CONTENDO 500 CÉDULAS DE DINHEIRO ANTIGO ORIGINAL, DE VÁRIOS VALORES E ÉPOCAS,  EM EXCELENTE ESTADO DE CONSERVAÇÃO, RARIDADE PARA COLECIONADORES.")</f>
      </c>
      <c r="C142" s="4" t="inlineStr">
        <is>
          <t>Não vendido</t>
        </is>
      </c>
      <c r="D142" s="4" t="inlineStr">
        <is>
          <t>0</t>
        </is>
      </c>
      <c r="E142" s="5" t="inlineStr">
        <is>
          <t>490,00</t>
        </is>
      </c>
      <c r="F142" s="4" t="inlineStr">
        <is>
          <t>100.00</t>
        </is>
      </c>
    </row>
    <row collapsed="false" customFormat="false" customHeight="false" hidden="false" ht="12.1" outlineLevel="0" r="143">
      <c r="A143" s="5" t="s">
        <f>=HYPERLINK("https://www.leilaoonline.net/lote/detalhe/107865", "757")</f>
      </c>
      <c r="B143" s="4" t="s">
        <f>=HYPERLINK("https://www.leilaoonline.net/lote/detalhe/107865", " 30 GARRAFAS DE CACHAÇA SABOR CANELINHA OURO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=HYPERLINK("https://www.leilaoonline.net/lote/detalhe/107858", "758")</f>
      </c>
      <c r="B144" s="4" t="s">
        <f>=HYPERLINK("https://www.leilaoonline.net/lote/detalhe/107858", " LOTE C/ 30 GARRAFAS DE CACHAÇA PRATA. 720ml CADA, ENVELHECIDAS NO BARRIL DE MADEIRA")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=HYPERLINK("https://www.leilaoonline.net/lote/detalhe/107781", "765")</f>
      </c>
      <c r="B145" s="4" t="s">
        <f>=HYPERLINK("https://www.leilaoonline.net/lote/detalhe/107781", " LOTE COM APROX. 100 UNIDADES DE SPINNERS , DIVERSOS MODELOS E CORES. (sem uso, nas caixas) [ Confira o Vídeo ]")</f>
      </c>
      <c r="C145" s="4" t="inlineStr">
        <is>
          <t>Não vendido</t>
        </is>
      </c>
      <c r="D145" s="4" t="inlineStr">
        <is>
          <t>0</t>
        </is>
      </c>
      <c r="E145" s="5" t="inlineStr">
        <is>
          <t>150,00</t>
        </is>
      </c>
      <c r="F145" s="4" t="inlineStr">
        <is>
          <t>200.00</t>
        </is>
      </c>
    </row>
    <row collapsed="false" customFormat="false" customHeight="false" hidden="false" ht="12.1" outlineLevel="0" r="146">
      <c r="A146" s="5" t="s">
        <f>=HYPERLINK("https://www.leilaoonline.net/lote/detalhe/107859", "799")</f>
      </c>
      <c r="B146" s="4" t="s">
        <f>=HYPERLINK("https://www.leilaoonline.net/lote/detalhe/107859", " LOTE C/ 30 GARRAFAS DE CACHAÇA DE BANANA (38 GL). 720ml CADA, FEITA COM EXTRATO NATURAL DE BANANA (CACHAÇA DA ROÇA)")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=HYPERLINK("https://www.leilaoonline.net/lote/detalhe/107779", "800")</f>
      </c>
      <c r="B147" s="4" t="s">
        <f>=HYPERLINK("https://www.leilaoonline.net/lote/detalhe/107779", "03 GARRAFÕES DE 4,5 LITROS CADA DE CACHAÇA AMARELINHA ENVELHECIDA EM BARRIL DE MADEIRA DE CARVALHO")</f>
      </c>
      <c r="C147" s="4" t="inlineStr">
        <is>
          <t>Vendido</t>
        </is>
      </c>
      <c r="D147" s="4" t="inlineStr">
        <is>
          <t>1</t>
        </is>
      </c>
      <c r="E147" s="5" t="inlineStr">
        <is>
          <t>150,00</t>
        </is>
      </c>
      <c r="F147" s="4" t="inlineStr">
        <is>
          <t>50.00</t>
        </is>
      </c>
    </row>
    <row collapsed="false" customFormat="false" customHeight="false" hidden="false" ht="12.1" outlineLevel="0" r="148">
      <c r="A148" s="5" t="s">
        <f>=HYPERLINK("https://www.leilaoonline.net/lote/detalhe/107864", "801")</f>
      </c>
      <c r="B148" s="4" t="s">
        <f>=HYPERLINK("https://www.leilaoonline.net/lote/detalhe/107864", " 30 GARRAFAS DE CACHAÇA SABOR COQUNHO MEL - 700ml CADA GARRAFA")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=HYPERLINK("https://www.leilaoonline.net/lote/detalhe/110386", "802")</f>
      </c>
      <c r="B149" s="4" t="s">
        <f>=HYPERLINK("https://www.leilaoonline.net/lote/detalhe/110386", "[ VÍDEOS ] LOTE CONTENDO 500 CÉDULAS DE DINHEIRO ANTIGO ORIGINAL, DE VÁRIOS VALORES E ÉPOCAS,  EM EXCELENTE ESTADO DE CONSERVAÇÃO, RARIDADE PARA COLECIONADORES.")</f>
      </c>
      <c r="C149" s="4" t="inlineStr">
        <is>
          <t>Não vendido</t>
        </is>
      </c>
      <c r="D149" s="4" t="inlineStr">
        <is>
          <t>0</t>
        </is>
      </c>
      <c r="E149" s="5" t="inlineStr">
        <is>
          <t>490,00</t>
        </is>
      </c>
      <c r="F149" s="4" t="inlineStr">
        <is>
          <t>100.00</t>
        </is>
      </c>
    </row>
    <row collapsed="false" customFormat="false" customHeight="false" hidden="false" ht="12.1" outlineLevel="0" r="150">
      <c r="A150" s="5" t="s">
        <f>=HYPERLINK("https://www.leilaoonline.net/lote/detalhe/107867", "805")</f>
      </c>
      <c r="B150" s="4" t="s">
        <f>=HYPERLINK("https://www.leilaoonline.net/lote/detalhe/107867", " 30 GARRAFAS DE CACHAÇA SABOR PEQUI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=HYPERLINK("https://www.leilaoonline.net/lote/detalhe/107861", "806")</f>
      </c>
      <c r="B151" s="4" t="s">
        <f>=HYPERLINK("https://www.leilaoonline.net/lote/detalhe/107861", "30 GARRAFAS DE CACHAÇA DE CARVALHO, ENVELHECIDA EM BARRIL DE MADEIRA DE CARVALHO, (MACIA E AMADEIRADA)")</f>
      </c>
      <c r="C151" s="4" t="inlineStr">
        <is>
          <t>Não vendido</t>
        </is>
      </c>
      <c r="D151" s="4" t="inlineStr">
        <is>
          <t>0</t>
        </is>
      </c>
      <c r="E151" s="5" t="inlineStr">
        <is>
          <t>250,00</t>
        </is>
      </c>
      <c r="F15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2026-05-15T20:00:56.00Z</dcterms:created>
  <dc:creator>Tellks Tecnologia</dc:creator>
  <cp:revision>0</cp:revision>
</cp:coreProperties>
</file>