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LAMBRETAS, MOTOS ANTIGAS, ZÜNDAPPs, BICICLETAS ANTIGAS, BEBIDAS </t>
        </is>
      </c>
      <c r="C6" s="4"/>
      <c r="D6" s="4"/>
      <c r="E6" s="4"/>
      <c r="F6" s="4"/>
    </row>
    <row collapsed="false" customFormat="false" customHeight="false" hidden="false" ht="12.1" outlineLevel="0" r="7">
      <c r="A7" s="3" t="inlineStr">
        <is>
          <t>Data</t>
        </is>
      </c>
      <c r="B7" s="4" t="inlineStr">
        <is>
          <t>27/01/2022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=HYPERLINK("https://www.leilaoonline.net/lote/detalhe/112814", "000")</f>
      </c>
      <c r="B11" s="4" t="s">
        <f>=HYPERLINK("https://www.leilaoonline.net/lote/detalhe/112814", "[ VÍDEO ] LAMBRETTA LI ANO 1962 RARIDADE PARA COLECIONADORES, VEIC. ORNAMENTAL SEM DOCUMENTOS, (FUNCIONANDO).")</f>
      </c>
      <c r="C11" s="4" t="inlineStr">
        <is>
          <t>Não vendido</t>
        </is>
      </c>
      <c r="D11" s="4" t="inlineStr">
        <is>
          <t>8</t>
        </is>
      </c>
      <c r="E11" s="5" t="inlineStr">
        <is>
          <t>7.700,00</t>
        </is>
      </c>
      <c r="F11" s="4" t="inlineStr">
        <is>
          <t>200.00</t>
        </is>
      </c>
    </row>
    <row collapsed="false" customFormat="false" customHeight="false" hidden="false" ht="12.1" outlineLevel="0" r="12">
      <c r="A12" s="5" t="s">
        <f>=HYPERLINK("https://www.leilaoonline.net/lote/detalhe/112809", "001")</f>
      </c>
      <c r="B12" s="4" t="s">
        <f>=HYPERLINK("https://www.leilaoonline.net/lote/detalhe/112809", "[ RETIRADO ] LAMBRETA LI ANO 1965, PLACA AMARELA, TOTALMENTE ORIGINAL")</f>
      </c>
      <c r="C12" s="4" t="inlineStr">
        <is>
          <t>Lote retirado</t>
        </is>
      </c>
      <c r="D12" s="4" t="inlineStr">
        <is>
          <t>1</t>
        </is>
      </c>
      <c r="E12" s="5" t="inlineStr">
        <is>
          <t>2.500,00</t>
        </is>
      </c>
      <c r="F12" s="4" t="inlineStr">
        <is>
          <t>200.00</t>
        </is>
      </c>
    </row>
    <row collapsed="false" customFormat="false" customHeight="false" hidden="false" ht="12.1" outlineLevel="0" r="13">
      <c r="A13" s="5" t="s">
        <f>=HYPERLINK("https://www.leilaoonline.net/lote/detalhe/112835", "002")</f>
      </c>
      <c r="B13" s="4" t="s">
        <f>=HYPERLINK("https://www.leilaoonline.net/lote/detalhe/112835", "[ VÍDEO ] LAMBRETTA LI ANO1962 DE COMPETIÇÃO DE CORRIDA, CUSTOMIZADA CONFORME OS PADRÕES DE COMPETIÇÃO DA DÉCADA DE 1960, MECÂNICA ORIGINAL EM FUNCIONAMENTO. SEM DOC. VEIC ORNAMENTAL")</f>
      </c>
      <c r="C13" s="4" t="inlineStr">
        <is>
          <t>Não vendido</t>
        </is>
      </c>
      <c r="D13" s="4" t="inlineStr">
        <is>
          <t>4</t>
        </is>
      </c>
      <c r="E13" s="5" t="inlineStr">
        <is>
          <t>3.100,00</t>
        </is>
      </c>
      <c r="F13" s="4" t="inlineStr">
        <is>
          <t>200.00</t>
        </is>
      </c>
    </row>
    <row collapsed="false" customFormat="false" customHeight="false" hidden="false" ht="12.1" outlineLevel="0" r="14">
      <c r="A14" s="5" t="s">
        <f>=HYPERLINK("https://www.leilaoonline.net/lote/detalhe/112815", "003")</f>
      </c>
      <c r="B14" s="4" t="s">
        <f>=HYPERLINK("https://www.leilaoonline.net/lote/detalhe/112815", "[ VÍDEO ] LAMBRETTA LI ANO 1962 RARIDADE PARA COLECIONADORES, VEIC. ORNAMENTAL SEM DOCUMENTOS, (FUNCIONANDO).")</f>
      </c>
      <c r="C14" s="4" t="inlineStr">
        <is>
          <t>Não vendido</t>
        </is>
      </c>
      <c r="D14" s="4" t="inlineStr">
        <is>
          <t>6</t>
        </is>
      </c>
      <c r="E14" s="5" t="inlineStr">
        <is>
          <t>3.500,00</t>
        </is>
      </c>
      <c r="F14" s="4" t="inlineStr">
        <is>
          <t>200.00</t>
        </is>
      </c>
    </row>
    <row collapsed="false" customFormat="false" customHeight="false" hidden="false" ht="12.1" outlineLevel="0" r="15">
      <c r="A15" s="5" t="s">
        <f>=HYPERLINK("https://www.leilaoonline.net/lote/detalhe/112837", "004")</f>
      </c>
      <c r="B15" s="4" t="s">
        <f>=HYPERLINK("https://www.leilaoonline.net/lote/detalhe/112837", "[ VÍDEOS ] Pá carregadeira Caterpillar. Mod. 944. Motor Mercedes. Funcionando.")</f>
      </c>
      <c r="C15" s="4" t="inlineStr">
        <is>
          <t>Vendido</t>
        </is>
      </c>
      <c r="D15" s="4" t="inlineStr">
        <is>
          <t>1</t>
        </is>
      </c>
      <c r="E15" s="5" t="inlineStr">
        <is>
          <t>45.000,00</t>
        </is>
      </c>
      <c r="F15" s="4" t="inlineStr">
        <is>
          <t>500.00</t>
        </is>
      </c>
    </row>
    <row collapsed="false" customFormat="false" customHeight="false" hidden="false" ht="12.1" outlineLevel="0" r="16">
      <c r="A16" s="5" t="s">
        <f>=HYPERLINK("https://www.leilaoonline.net/lote/detalhe/112836", "005")</f>
      </c>
      <c r="B16" s="4" t="s">
        <f>=HYPERLINK("https://www.leilaoonline.net/lote/detalhe/112836", "GM / CORSA SEDAN  PREMIUM 1.4 ECONOFLEX ANO 2007/2008.  LIC e IPVA EM ORDEM (EM FUNCIONAMENTO)")</f>
      </c>
      <c r="C16" s="4" t="inlineStr">
        <is>
          <t>Não vendido</t>
        </is>
      </c>
      <c r="D16" s="4" t="inlineStr">
        <is>
          <t>1</t>
        </is>
      </c>
      <c r="E16" s="5" t="inlineStr">
        <is>
          <t>10.250,00</t>
        </is>
      </c>
      <c r="F16" s="4" t="inlineStr">
        <is>
          <t>200.00</t>
        </is>
      </c>
    </row>
    <row collapsed="false" customFormat="false" customHeight="false" hidden="false" ht="12.1" outlineLevel="0" r="17">
      <c r="A17" s="5" t="s">
        <f>=HYPERLINK("https://www.leilaoonline.net/lote/detalhe/112778", "006")</f>
      </c>
      <c r="B17" s="4" t="s">
        <f>=HYPERLINK("https://www.leilaoonline.net/lote/detalhe/112778", " Monark Monareta Dobramatic Aro 20 Garupão, Raridade da década de 1970, para Colecionadores")</f>
      </c>
      <c r="C17" s="4" t="inlineStr">
        <is>
          <t>Não vendido</t>
        </is>
      </c>
      <c r="D17" s="4" t="inlineStr">
        <is>
          <t>1</t>
        </is>
      </c>
      <c r="E17" s="5" t="inlineStr">
        <is>
          <t>750,00</t>
        </is>
      </c>
      <c r="F17" s="4" t="inlineStr">
        <is>
          <t>50.00</t>
        </is>
      </c>
    </row>
    <row collapsed="false" customFormat="false" customHeight="false" hidden="false" ht="12.1" outlineLevel="0" r="18">
      <c r="A18" s="5" t="s">
        <f>=HYPERLINK("https://www.leilaoonline.net/lote/detalhe/112810", "007")</f>
      </c>
      <c r="B18" s="4" t="s">
        <f>=HYPERLINK("https://www.leilaoonline.net/lote/detalhe/112810",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4.500,00</t>
        </is>
      </c>
      <c r="F18" s="4" t="inlineStr">
        <is>
          <t>200.00</t>
        </is>
      </c>
    </row>
    <row collapsed="false" customFormat="false" customHeight="false" hidden="false" ht="12.1" outlineLevel="0" r="19">
      <c r="A19" s="5" t="s">
        <f>=HYPERLINK("https://www.leilaoonline.net/lote/detalhe/112826", "008")</f>
      </c>
      <c r="B19" s="4" t="s">
        <f>=HYPERLINK("https://www.leilaoonline.net/lote/detalhe/112826", "[ VÌDEOS ] Motocicleta BMW K 1600 GT. Ano 2011/ 2012. Motor 06 Cilindros. Manual, chave Reserva e Controle.")</f>
      </c>
      <c r="C19" s="4" t="inlineStr">
        <is>
          <t>Não vendido</t>
        </is>
      </c>
      <c r="D19" s="4" t="inlineStr">
        <is>
          <t>41</t>
        </is>
      </c>
      <c r="E19" s="5" t="inlineStr">
        <is>
          <t>52.200,00</t>
        </is>
      </c>
      <c r="F19" s="4" t="inlineStr">
        <is>
          <t>250.00</t>
        </is>
      </c>
    </row>
    <row collapsed="false" customFormat="false" customHeight="false" hidden="false" ht="12.1" outlineLevel="0" r="20">
      <c r="A20" s="5" t="s">
        <f>=HYPERLINK("https://www.leilaoonline.net/lote/detalhe/112828", "009")</f>
      </c>
      <c r="B20" s="4" t="s">
        <f>=HYPERLINK("https://www.leilaoonline.net/lote/detalhe/112828", " [ VÍDEO ] HONDA CB 550 FOUR. ANO 1976. CAFÉ RACER. RELÍQUIA PARA COLECIONADORES. Documentos em ordem.")</f>
      </c>
      <c r="C20" s="4" t="inlineStr">
        <is>
          <t>Não vendido</t>
        </is>
      </c>
      <c r="D20" s="4" t="inlineStr">
        <is>
          <t>1</t>
        </is>
      </c>
      <c r="E20" s="5" t="inlineStr">
        <is>
          <t>19.500,00</t>
        </is>
      </c>
      <c r="F20" s="4" t="inlineStr">
        <is>
          <t>200.00</t>
        </is>
      </c>
    </row>
    <row collapsed="false" customFormat="false" customHeight="false" hidden="false" ht="12.1" outlineLevel="0" r="21">
      <c r="A21" s="5" t="s">
        <f>=HYPERLINK("https://www.leilaoonline.net/lote/detalhe/112804", "010")</f>
      </c>
      <c r="B21" s="4" t="s">
        <f>=HYPERLINK("https://www.leilaoonline.net/lote/detalhe/112804", " Raríssima Lambretta ISO DIVA MILANO. Ano 1956. Raridade para colecionadores. Não possui documentos. Veículo ornamental.")</f>
      </c>
      <c r="C21" s="4" t="inlineStr">
        <is>
          <t>Não vendido</t>
        </is>
      </c>
      <c r="D21" s="4" t="inlineStr">
        <is>
          <t>0</t>
        </is>
      </c>
      <c r="E21" s="5" t="inlineStr">
        <is>
          <t>6.500,00</t>
        </is>
      </c>
      <c r="F21" s="4" t="inlineStr">
        <is>
          <t>200.00</t>
        </is>
      </c>
    </row>
    <row collapsed="false" customFormat="false" customHeight="false" hidden="false" ht="12.1" outlineLevel="0" r="22">
      <c r="A22" s="5" t="s">
        <f>=HYPERLINK("https://www.leilaoonline.net/lote/detalhe/112784", "011")</f>
      </c>
      <c r="B22" s="4" t="s">
        <f>=HYPERLINK("https://www.leilaoonline.net/lote/detalhe/112784", " Antigo FreeSkate Caloi, Raridade da decada de 1990, para Colecionadores")</f>
      </c>
      <c r="C22" s="4" t="inlineStr">
        <is>
          <t>Não vendido</t>
        </is>
      </c>
      <c r="D22" s="4" t="inlineStr">
        <is>
          <t>1</t>
        </is>
      </c>
      <c r="E22" s="5" t="inlineStr">
        <is>
          <t>450,00</t>
        </is>
      </c>
      <c r="F22" s="4" t="inlineStr">
        <is>
          <t>50.00</t>
        </is>
      </c>
    </row>
    <row collapsed="false" customFormat="false" customHeight="false" hidden="false" ht="12.1" outlineLevel="0" r="23">
      <c r="A23" s="5" t="s">
        <f>=HYPERLINK("https://www.leilaoonline.net/lote/detalhe/112805", "012")</f>
      </c>
      <c r="B23" s="4" t="s">
        <f>=HYPERLINK("https://www.leilaoonline.net/lote/detalhe/112805",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3" s="4" t="inlineStr">
        <is>
          <t>Não vendido</t>
        </is>
      </c>
      <c r="D23" s="4" t="inlineStr">
        <is>
          <t>0</t>
        </is>
      </c>
      <c r="E23" s="5" t="inlineStr">
        <is>
          <t>6.900,00</t>
        </is>
      </c>
      <c r="F23" s="4" t="inlineStr">
        <is>
          <t>200.00</t>
        </is>
      </c>
    </row>
    <row collapsed="false" customFormat="false" customHeight="false" hidden="false" ht="12.1" outlineLevel="0" r="24">
      <c r="A24" s="5" t="s">
        <f>=HYPERLINK("https://www.leilaoonline.net/lote/detalhe/112808", "013")</f>
      </c>
      <c r="B24" s="4" t="s">
        <f>=HYPERLINK("https://www.leilaoonline.net/lote/detalhe/112808",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=HYPERLINK("https://www.leilaoonline.net/lote/detalhe/112806", "014")</f>
      </c>
      <c r="B25" s="4" t="s">
        <f>=HYPERLINK("https://www.leilaoonline.net/lote/detalhe/112806",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=HYPERLINK("https://www.leilaoonline.net/lote/detalhe/112816", "015")</f>
      </c>
      <c r="B26" s="4" t="s">
        <f>=HYPERLINK("https://www.leilaoonline.net/lote/detalhe/112816", "Fiat Strada HD WK CD E. ANO 2016/ 2017. Documentação em dia. Em funcionamento.")</f>
      </c>
      <c r="C26" s="4" t="inlineStr">
        <is>
          <t>Vendido</t>
        </is>
      </c>
      <c r="D26" s="4" t="inlineStr">
        <is>
          <t>2</t>
        </is>
      </c>
      <c r="E26" s="5" t="inlineStr">
        <is>
          <t>46.000,00</t>
        </is>
      </c>
      <c r="F26" s="4" t="inlineStr">
        <is>
          <t>250.00</t>
        </is>
      </c>
    </row>
    <row collapsed="false" customFormat="false" customHeight="false" hidden="false" ht="12.1" outlineLevel="0" r="27">
      <c r="A27" s="5" t="s">
        <f>=HYPERLINK("https://www.leilaoonline.net/lote/detalhe/114013", "016")</f>
      </c>
      <c r="B27" s="4" t="s">
        <f>=HYPERLINK("https://www.leilaoonline.net/lote/detalhe/114013", " Churrasqueira Grill a gás portátil. Aço inox, 02 queimadores, reservatório para gordura, mangueira e válvula. Em funcionamento.")</f>
      </c>
      <c r="C27" s="4" t="inlineStr">
        <is>
          <t>Vendido</t>
        </is>
      </c>
      <c r="D27" s="4" t="inlineStr">
        <is>
          <t>3</t>
        </is>
      </c>
      <c r="E27" s="5" t="inlineStr">
        <is>
          <t>450,00</t>
        </is>
      </c>
      <c r="F27" s="4" t="inlineStr">
        <is>
          <t>100.00</t>
        </is>
      </c>
    </row>
    <row collapsed="false" customFormat="false" customHeight="false" hidden="false" ht="12.1" outlineLevel="0" r="28">
      <c r="A28" s="5" t="s">
        <f>=HYPERLINK("https://www.leilaoonline.net/lote/detalhe/112818", "017")</f>
      </c>
      <c r="B28" s="4" t="s">
        <f>=HYPERLINK("https://www.leilaoonline.net/lote/detalhe/112818", "Triciclo velocípede Antigo, totalmente Original,  Relíquia para Colecionadores")</f>
      </c>
      <c r="C28" s="4" t="inlineStr">
        <is>
          <t>Não vendido</t>
        </is>
      </c>
      <c r="D28" s="4" t="inlineStr">
        <is>
          <t>0</t>
        </is>
      </c>
      <c r="E28" s="5" t="inlineStr">
        <is>
          <t>350,00</t>
        </is>
      </c>
      <c r="F28" s="4" t="inlineStr">
        <is>
          <t>50.00</t>
        </is>
      </c>
    </row>
    <row collapsed="false" customFormat="false" customHeight="false" hidden="false" ht="12.1" outlineLevel="0" r="29">
      <c r="A29" s="5" t="s">
        <f>=HYPERLINK("https://www.leilaoonline.net/lote/detalhe/114012", "018")</f>
      </c>
      <c r="B29" s="4" t="s">
        <f>=HYPERLINK("https://www.leilaoonline.net/lote/detalhe/114012", "GM S10 2.8 TURBO DIESEL. 4X4. Ano 2003")</f>
      </c>
      <c r="C29" s="4" t="inlineStr">
        <is>
          <t>Vendido</t>
        </is>
      </c>
      <c r="D29" s="4" t="inlineStr">
        <is>
          <t>2</t>
        </is>
      </c>
      <c r="E29" s="5" t="inlineStr">
        <is>
          <t>45.000,00</t>
        </is>
      </c>
      <c r="F29" s="4" t="inlineStr">
        <is>
          <t>250.00</t>
        </is>
      </c>
    </row>
    <row collapsed="false" customFormat="false" customHeight="false" hidden="false" ht="12.1" outlineLevel="0" r="30">
      <c r="A30" s="5" t="s">
        <f>=HYPERLINK("https://www.leilaoonline.net/lote/detalhe/112820", "019")</f>
      </c>
      <c r="B30" s="4" t="s">
        <f>=HYPERLINK("https://www.leilaoonline.net/lote/detalhe/112820", "Motocicleta Royal Enfield Clássic 500cc. Ano 2017. Com acessórios. Totalmente Original. Único Dono. Aprox. 3.000 km. Documentação: IPVA e Licenciamento 2021 Pagos. Revisada. (Em funcionamento).")</f>
      </c>
      <c r="C30" s="4" t="inlineStr">
        <is>
          <t>Não vendido</t>
        </is>
      </c>
      <c r="D30" s="4" t="inlineStr">
        <is>
          <t>2</t>
        </is>
      </c>
      <c r="E30" s="5" t="inlineStr">
        <is>
          <t>12.750,00</t>
        </is>
      </c>
      <c r="F30" s="4" t="inlineStr">
        <is>
          <t>250.00</t>
        </is>
      </c>
    </row>
    <row collapsed="false" customFormat="false" customHeight="false" hidden="false" ht="12.1" outlineLevel="0" r="31">
      <c r="A31" s="5" t="s">
        <f>=HYPERLINK("https://www.leilaoonline.net/lote/detalhe/112807", "020")</f>
      </c>
      <c r="B31" s="4" t="s">
        <f>=HYPERLINK("https://www.leilaoonline.net/lote/detalhe/112807",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=HYPERLINK("https://www.leilaoonline.net/lote/detalhe/112756", "021")</f>
      </c>
      <c r="B32" s="4" t="s">
        <f>=HYPERLINK("https://www.leilaoonline.net/lote/detalhe/112756",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=HYPERLINK("https://www.leilaoonline.net/lote/detalhe/112769", "022")</f>
      </c>
      <c r="B33" s="4" t="s">
        <f>=HYPERLINK("https://www.leilaoonline.net/lote/detalhe/112769",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=HYPERLINK("https://www.leilaoonline.net/lote/detalhe/114347", "023")</f>
      </c>
      <c r="B34" s="4" t="s">
        <f>=HYPERLINK("https://www.leilaoonline.net/lote/detalhe/114347", " Lote de itens Antigos, Sendo: 01 Bigorna grande, 02 plantadeiras manuais, 02 torradores de café manuais, 08 fitas VHS Sony ED Max 6h. (sem uso)")</f>
      </c>
      <c r="C34" s="4" t="inlineStr">
        <is>
          <t>Não vendido</t>
        </is>
      </c>
      <c r="D34" s="4" t="inlineStr">
        <is>
          <t>0</t>
        </is>
      </c>
      <c r="E34" s="5" t="inlineStr">
        <is>
          <t>250,00</t>
        </is>
      </c>
      <c r="F34" s="4" t="inlineStr">
        <is>
          <t>50.00</t>
        </is>
      </c>
    </row>
    <row collapsed="false" customFormat="false" customHeight="false" hidden="false" ht="12.1" outlineLevel="0" r="35">
      <c r="A35" s="5" t="s">
        <f>=HYPERLINK("https://www.leilaoonline.net/lote/detalhe/112757", "024")</f>
      </c>
      <c r="B35" s="4" t="s">
        <f>=HYPERLINK("https://www.leilaoonline.net/lote/detalhe/112757",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=HYPERLINK("https://www.leilaoonline.net/lote/detalhe/112819", "025")</f>
      </c>
      <c r="B36" s="4" t="s">
        <f>=HYPERLINK("https://www.leilaoonline.net/lote/detalhe/112819", "Mini Jipe Antigo, Original todo em metal, Raridade para Colecionadores")</f>
      </c>
      <c r="C36" s="4" t="inlineStr">
        <is>
          <t>Não vendido</t>
        </is>
      </c>
      <c r="D36" s="4" t="inlineStr">
        <is>
          <t>1</t>
        </is>
      </c>
      <c r="E36" s="5" t="inlineStr">
        <is>
          <t>350,00</t>
        </is>
      </c>
      <c r="F36" s="4" t="inlineStr">
        <is>
          <t>50.00</t>
        </is>
      </c>
    </row>
    <row collapsed="false" customFormat="false" customHeight="false" hidden="false" ht="12.1" outlineLevel="0" r="37">
      <c r="A37" s="5" t="s">
        <f>=HYPERLINK("https://www.leilaoonline.net/lote/detalhe/112774", "026")</f>
      </c>
      <c r="B37" s="4" t="s">
        <f>=HYPERLINK("https://www.leilaoonline.net/lote/detalhe/112774",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=HYPERLINK("https://www.leilaoonline.net/lote/detalhe/112775", "027")</f>
      </c>
      <c r="B38" s="4" t="s">
        <f>=HYPERLINK("https://www.leilaoonline.net/lote/detalhe/112775",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=HYPERLINK("https://www.leilaoonline.net/lote/detalhe/112773", "028")</f>
      </c>
      <c r="B39" s="4" t="s">
        <f>=HYPERLINK("https://www.leilaoonline.net/lote/detalhe/112773", " 06 Jogos de Tapetes completos para: GM Astra, Citroen C4, Renault Clio, Renault Scenic, Fiat Uno e Gm Agile. Lacrados no Plástico. Sem uso.")</f>
      </c>
      <c r="C39" s="4" t="inlineStr">
        <is>
          <t>Não vendido</t>
        </is>
      </c>
      <c r="D39" s="4" t="inlineStr">
        <is>
          <t>0</t>
        </is>
      </c>
      <c r="E39" s="5" t="inlineStr">
        <is>
          <t>150,00</t>
        </is>
      </c>
      <c r="F39" s="4" t="inlineStr">
        <is>
          <t>50.00</t>
        </is>
      </c>
    </row>
    <row collapsed="false" customFormat="false" customHeight="false" hidden="false" ht="12.1" outlineLevel="0" r="40">
      <c r="A40" s="5" t="s">
        <f>=HYPERLINK("https://www.leilaoonline.net/lote/detalhe/112762", "029")</f>
      </c>
      <c r="B40" s="4" t="s">
        <f>=HYPERLINK("https://www.leilaoonline.net/lote/detalhe/112762", "[ VÍDEOS ] LOTE C / APROX. 40 MESAS E 01 BALCÃO DE ATENDIMENTO. MESAS DA DÉCADA DE 1960 / 1970 e 1980 EM MADEIRA DE LEI E METÁLICAS. DIVERSOS TAMANHOS E MODELOS, RARIDADES.")</f>
      </c>
      <c r="C40" s="4" t="inlineStr">
        <is>
          <t>Não vendido</t>
        </is>
      </c>
      <c r="D40" s="4" t="inlineStr">
        <is>
          <t>0</t>
        </is>
      </c>
      <c r="E40" s="5" t="inlineStr">
        <is>
          <t>1.900,00</t>
        </is>
      </c>
      <c r="F40" s="4" t="inlineStr">
        <is>
          <t>150.00</t>
        </is>
      </c>
    </row>
    <row collapsed="false" customFormat="false" customHeight="false" hidden="false" ht="12.1" outlineLevel="0" r="41">
      <c r="A41" s="5" t="s">
        <f>=HYPERLINK("https://www.leilaoonline.net/lote/detalhe/112812", "030")</f>
      </c>
      <c r="B41" s="4" t="s">
        <f>=HYPERLINK("https://www.leilaoonline.net/lote/detalhe/112812",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=HYPERLINK("https://www.leilaoonline.net/lote/detalhe/112821", "031")</f>
      </c>
      <c r="B42" s="4" t="s">
        <f>=HYPERLINK("https://www.leilaoonline.net/lote/detalhe/112821", "[ VÍDEOS ] LOTE CONTENDO 500 CÉDULAS DE DINHEIRO ANTIGO ORIGINAL, DE VÁRIOS VALORES E ÉPOCAS,  EM EXCELENTE ESTADO DE CONSERVAÇÃO, RARIDADE PARA COLECIONADORES.")</f>
      </c>
      <c r="C42" s="4" t="inlineStr">
        <is>
          <t>Vendido</t>
        </is>
      </c>
      <c r="D42" s="4" t="inlineStr">
        <is>
          <t>1</t>
        </is>
      </c>
      <c r="E42" s="5" t="inlineStr">
        <is>
          <t>490,00</t>
        </is>
      </c>
      <c r="F42" s="4" t="inlineStr">
        <is>
          <t>100.00</t>
        </is>
      </c>
    </row>
    <row collapsed="false" customFormat="false" customHeight="false" hidden="false" ht="12.1" outlineLevel="0" r="43">
      <c r="A43" s="5" t="s">
        <f>=HYPERLINK("https://www.leilaoonline.net/lote/detalhe/112840", "032")</f>
      </c>
      <c r="B43" s="4" t="s">
        <f>=HYPERLINK("https://www.leilaoonline.net/lote/detalhe/112840", " Barril de madeira de carvalho de 7 Litros. Cheio de Cachaça envelhecida.")</f>
      </c>
      <c r="C43" s="4" t="inlineStr">
        <is>
          <t>Vendido</t>
        </is>
      </c>
      <c r="D43" s="4" t="inlineStr">
        <is>
          <t>3</t>
        </is>
      </c>
      <c r="E43" s="5" t="inlineStr">
        <is>
          <t>320,00</t>
        </is>
      </c>
      <c r="F43" s="4" t="inlineStr">
        <is>
          <t>50.00</t>
        </is>
      </c>
    </row>
    <row collapsed="false" customFormat="false" customHeight="false" hidden="false" ht="12.1" outlineLevel="0" r="44">
      <c r="A44" s="5" t="s">
        <f>=HYPERLINK("https://www.leilaoonline.net/lote/detalhe/112767", "033")</f>
      </c>
      <c r="B44" s="4" t="s">
        <f>=HYPERLINK("https://www.leilaoonline.net/lote/detalhe/112767", "BICICLETA CALOI FÓRMULA C-3 , C/ SELETOR DE CÂMBIO DE 03 MANCHAS. RELÍQUIA PARA COLECIONADORES.")</f>
      </c>
      <c r="C44" s="4" t="inlineStr">
        <is>
          <t>Não vendido</t>
        </is>
      </c>
      <c r="D44" s="4" t="inlineStr">
        <is>
          <t>0</t>
        </is>
      </c>
      <c r="E44" s="5" t="inlineStr">
        <is>
          <t>950,00</t>
        </is>
      </c>
      <c r="F44" s="4" t="inlineStr">
        <is>
          <t>50.00</t>
        </is>
      </c>
    </row>
    <row collapsed="false" customFormat="false" customHeight="false" hidden="false" ht="12.1" outlineLevel="0" r="45">
      <c r="A45" s="5" t="s">
        <f>=HYPERLINK("https://www.leilaoonline.net/lote/detalhe/112844", "034")</f>
      </c>
      <c r="B45" s="4" t="s">
        <f>=HYPERLINK("https://www.leilaoonline.net/lote/detalhe/112844", "[ VÍDEOS ] LOTE CONTENDO 500 CÉDULAS DE DINHEIRO ANTIGO ORIGINAL, DE VÁRIOS VALORES E ÉPOCAS,  EM EXCELENTE ESTADO DE CONSERVAÇÃO, RARIDADE PARA COLECIONADORES.")</f>
      </c>
      <c r="C45" s="4" t="inlineStr">
        <is>
          <t>Não vendido</t>
        </is>
      </c>
      <c r="D45" s="4" t="inlineStr">
        <is>
          <t>0</t>
        </is>
      </c>
      <c r="E45" s="5" t="inlineStr">
        <is>
          <t>490,00</t>
        </is>
      </c>
      <c r="F45" s="4" t="inlineStr">
        <is>
          <t>100.00</t>
        </is>
      </c>
    </row>
    <row collapsed="false" customFormat="false" customHeight="false" hidden="false" ht="12.1" outlineLevel="0" r="46">
      <c r="A46" s="5" t="s">
        <f>=HYPERLINK("https://www.leilaoonline.net/lote/detalhe/114253", "035")</f>
      </c>
      <c r="B46" s="4" t="s">
        <f>=HYPERLINK("https://www.leilaoonline.net/lote/detalhe/114253", "BATEDOR / MISTURADOR ELÉTRICO, INDUSTRIAL ")</f>
      </c>
      <c r="C46" s="4" t="inlineStr">
        <is>
          <t>Não vendido</t>
        </is>
      </c>
      <c r="D46" s="4" t="inlineStr">
        <is>
          <t>0</t>
        </is>
      </c>
      <c r="E46" s="5" t="inlineStr">
        <is>
          <t>200,00</t>
        </is>
      </c>
      <c r="F46" s="4" t="inlineStr">
        <is>
          <t>50.00</t>
        </is>
      </c>
    </row>
    <row collapsed="false" customFormat="false" customHeight="false" hidden="false" ht="12.1" outlineLevel="0" r="47">
      <c r="A47" s="5" t="s">
        <f>=HYPERLINK("https://www.leilaoonline.net/lote/detalhe/114348", "036")</f>
      </c>
      <c r="B47" s="4" t="s">
        <f>=HYPERLINK("https://www.leilaoonline.net/lote/detalhe/114348", " Antiga Cama de Campanha, Década de 1920, Madeira de Lei, Totalmente íntegra, com todos as molas e estrutura original, Relíquia para Colecionadores.")</f>
      </c>
      <c r="C47" s="4" t="inlineStr">
        <is>
          <t>Não vendido</t>
        </is>
      </c>
      <c r="D47" s="4" t="inlineStr">
        <is>
          <t>0</t>
        </is>
      </c>
      <c r="E47" s="5" t="inlineStr">
        <is>
          <t>250,00</t>
        </is>
      </c>
      <c r="F47" s="4" t="inlineStr">
        <is>
          <t>50.00</t>
        </is>
      </c>
    </row>
    <row collapsed="false" customFormat="false" customHeight="false" hidden="false" ht="12.1" outlineLevel="0" r="48">
      <c r="A48" s="5" t="s">
        <f>=HYPERLINK("https://www.leilaoonline.net/lote/detalhe/112842", "037")</f>
      </c>
      <c r="B48" s="4" t="s">
        <f>=HYPERLINK("https://www.leilaoonline.net/lote/detalhe/112842", "[ VÍDEOS ] LOTE CONTENDO 500 CÉDULAS DE DINHEIRO ANTIGO ORIGINAL, DE VÁRIOS VALORES E ÉPOCAS,  EM EXCELENTE ESTADO DE CONSERVAÇÃO, RARIDADE PARA COLECIONADORES.")</f>
      </c>
      <c r="C48" s="4" t="inlineStr">
        <is>
          <t>Não vendido</t>
        </is>
      </c>
      <c r="D48" s="4" t="inlineStr">
        <is>
          <t>0</t>
        </is>
      </c>
      <c r="E48" s="5" t="inlineStr">
        <is>
          <t>490,00</t>
        </is>
      </c>
      <c r="F48" s="4" t="inlineStr">
        <is>
          <t>100.00</t>
        </is>
      </c>
    </row>
    <row collapsed="false" customFormat="false" customHeight="false" hidden="false" ht="12.1" outlineLevel="0" r="49">
      <c r="A49" s="5" t="s">
        <f>=HYPERLINK("https://www.leilaoonline.net/lote/detalhe/112824", "038")</f>
      </c>
      <c r="B49" s="4" t="s">
        <f>=HYPERLINK("https://www.leilaoonline.net/lote/detalhe/112824",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=HYPERLINK("https://www.leilaoonline.net/lote/detalhe/112750", "039")</f>
      </c>
      <c r="B50" s="4" t="s">
        <f>=HYPERLINK("https://www.leilaoonline.net/lote/detalhe/112750", " Monareta Olé 70 Primeira Geração Aro 20, Relíquia Totalmente Original,  década de 1970 p/ Colecionadores")</f>
      </c>
      <c r="C50" s="4" t="inlineStr">
        <is>
          <t>Não vendido</t>
        </is>
      </c>
      <c r="D50" s="4" t="inlineStr">
        <is>
          <t>1</t>
        </is>
      </c>
      <c r="E50" s="5" t="inlineStr">
        <is>
          <t>800,00</t>
        </is>
      </c>
      <c r="F50" s="4" t="inlineStr">
        <is>
          <t>50.00</t>
        </is>
      </c>
    </row>
    <row collapsed="false" customFormat="false" customHeight="false" hidden="false" ht="12.1" outlineLevel="0" r="51">
      <c r="A51" s="5" t="s">
        <f>=HYPERLINK("https://www.leilaoonline.net/lote/detalhe/114349", "040")</f>
      </c>
      <c r="B51" s="4" t="s">
        <f>=HYPERLINK("https://www.leilaoonline.net/lote/detalhe/114349", " Lote Contendo: 01 gazebo, 01 barraca e 01 piscina.")</f>
      </c>
      <c r="C51" s="4" t="inlineStr">
        <is>
          <t>Não vendido</t>
        </is>
      </c>
      <c r="D51" s="4" t="inlineStr">
        <is>
          <t>0</t>
        </is>
      </c>
      <c r="E51" s="5" t="inlineStr">
        <is>
          <t>200,00</t>
        </is>
      </c>
      <c r="F51" s="4" t="inlineStr">
        <is>
          <t>50.00</t>
        </is>
      </c>
    </row>
    <row collapsed="false" customFormat="false" customHeight="false" hidden="false" ht="12.1" outlineLevel="0" r="52">
      <c r="A52" s="5" t="s">
        <f>=HYPERLINK("https://www.leilaoonline.net/lote/detalhe/112759", "041")</f>
      </c>
      <c r="B52" s="4" t="s">
        <f>=HYPERLINK("https://www.leilaoonline.net/lote/detalhe/112759", " Bicicleta Monark Monareta Mirim série Brasil Ouro 73 c/ Banco Banana de Época, Relíquia p/ Colecionadores.")</f>
      </c>
      <c r="C52" s="4" t="inlineStr">
        <is>
          <t>Não vendido</t>
        </is>
      </c>
      <c r="D52" s="4" t="inlineStr">
        <is>
          <t>1</t>
        </is>
      </c>
      <c r="E52" s="5" t="inlineStr">
        <is>
          <t>550,00</t>
        </is>
      </c>
      <c r="F52" s="4" t="inlineStr">
        <is>
          <t>50.00</t>
        </is>
      </c>
    </row>
    <row collapsed="false" customFormat="false" customHeight="false" hidden="false" ht="12.1" outlineLevel="0" r="53">
      <c r="A53" s="5" t="s">
        <f>=HYPERLINK("https://www.leilaoonline.net/lote/detalhe/114350", "042")</f>
      </c>
      <c r="B53" s="4" t="s">
        <f>=HYPERLINK("https://www.leilaoonline.net/lote/detalhe/114350", " Lote Contendo diversos equipamentos Leitor e Acessórios,")</f>
      </c>
      <c r="C53" s="4" t="inlineStr">
        <is>
          <t>Não vendido</t>
        </is>
      </c>
      <c r="D53" s="4" t="inlineStr">
        <is>
          <t>0</t>
        </is>
      </c>
      <c r="E53" s="5" t="inlineStr">
        <is>
          <t>250,00</t>
        </is>
      </c>
      <c r="F53" s="4" t="inlineStr">
        <is>
          <t>50.00</t>
        </is>
      </c>
    </row>
    <row collapsed="false" customFormat="false" customHeight="false" hidden="false" ht="12.1" outlineLevel="0" r="54">
      <c r="A54" s="5" t="s">
        <f>=HYPERLINK("https://www.leilaoonline.net/lote/detalhe/112752", "043")</f>
      </c>
      <c r="B54" s="4" t="s">
        <f>=HYPERLINK("https://www.leilaoonline.net/lote/detalhe/112752",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=HYPERLINK("https://www.leilaoonline.net/lote/detalhe/112782", "044")</f>
      </c>
      <c r="B55" s="4" t="s">
        <f>=HYPERLINK("https://www.leilaoonline.net/lote/detalhe/112782", " Bicicleta Cross aro 20, aros de alumínio e mesa em alumínio., Pneus novos")</f>
      </c>
      <c r="C55" s="4" t="inlineStr">
        <is>
          <t>Não vendido</t>
        </is>
      </c>
      <c r="D55" s="4" t="inlineStr">
        <is>
          <t>0</t>
        </is>
      </c>
      <c r="E55" s="5" t="inlineStr">
        <is>
          <t>150,00</t>
        </is>
      </c>
      <c r="F55" s="4" t="inlineStr">
        <is>
          <t>50.00</t>
        </is>
      </c>
    </row>
    <row collapsed="false" customFormat="false" customHeight="false" hidden="false" ht="12.1" outlineLevel="0" r="56">
      <c r="A56" s="5" t="s">
        <f>=HYPERLINK("https://www.leilaoonline.net/lote/detalhe/112758", "045")</f>
      </c>
      <c r="B56" s="4" t="s">
        <f>=HYPERLINK("https://www.leilaoonline.net/lote/detalhe/112758", " Bicicleta Antiga Pepita, Relíquia p/ Colecionadores, ( no estado).")</f>
      </c>
      <c r="C56" s="4" t="inlineStr">
        <is>
          <t>Não vendido</t>
        </is>
      </c>
      <c r="D56" s="4" t="inlineStr">
        <is>
          <t>0</t>
        </is>
      </c>
      <c r="E56" s="5" t="inlineStr">
        <is>
          <t>250,00</t>
        </is>
      </c>
      <c r="F56" s="4" t="inlineStr">
        <is>
          <t>50.00</t>
        </is>
      </c>
    </row>
    <row collapsed="false" customFormat="false" customHeight="false" hidden="false" ht="12.1" outlineLevel="0" r="57">
      <c r="A57" s="5" t="s">
        <f>=HYPERLINK("https://www.leilaoonline.net/lote/detalhe/112770", "046")</f>
      </c>
      <c r="B57" s="4" t="s">
        <f>=HYPERLINK("https://www.leilaoonline.net/lote/detalhe/112770", " 05 Jogos de Tapetes completos para: GM Onix, Citroen C3, Peugeot 206, Toyota Etios e Fiat Uno. Lacrados no Plástico. Sem uso.")</f>
      </c>
      <c r="C57" s="4" t="inlineStr">
        <is>
          <t>Não vendido</t>
        </is>
      </c>
      <c r="D57" s="4" t="inlineStr">
        <is>
          <t>0</t>
        </is>
      </c>
      <c r="E57" s="5" t="inlineStr">
        <is>
          <t>150,00</t>
        </is>
      </c>
      <c r="F57" s="4" t="inlineStr">
        <is>
          <t>50.00</t>
        </is>
      </c>
    </row>
    <row collapsed="false" customFormat="false" customHeight="false" hidden="false" ht="12.1" outlineLevel="0" r="58">
      <c r="A58" s="5" t="s">
        <f>=HYPERLINK("https://www.leilaoonline.net/lote/detalhe/112822", "047")</f>
      </c>
      <c r="B58" s="4" t="s">
        <f>=HYPERLINK("https://www.leilaoonline.net/lote/detalhe/112822", "[ VÍDEOS ] LOTE CONTENDO 500 CÉDULAS DE DINHEIRO ANTIGO ORIGINAL, DE VÁRIOS VALORES E ÉPOCAS,  EM EXCELENTE ESTADO DE CONSERVAÇÃO, RARIDADE PARA COLECIONADORES.")</f>
      </c>
      <c r="C58" s="4" t="inlineStr">
        <is>
          <t>Não vendido</t>
        </is>
      </c>
      <c r="D58" s="4" t="inlineStr">
        <is>
          <t>0</t>
        </is>
      </c>
      <c r="E58" s="5" t="inlineStr">
        <is>
          <t>490,00</t>
        </is>
      </c>
      <c r="F58" s="4" t="inlineStr">
        <is>
          <t>50.00</t>
        </is>
      </c>
    </row>
    <row collapsed="false" customFormat="false" customHeight="false" hidden="false" ht="12.1" outlineLevel="0" r="59">
      <c r="A59" s="5" t="s">
        <f>=HYPERLINK("https://www.leilaoonline.net/lote/detalhe/112776", "048")</f>
      </c>
      <c r="B59" s="4" t="s">
        <f>=HYPERLINK("https://www.leilaoonline.net/lote/detalhe/112776",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=HYPERLINK("https://www.leilaoonline.net/lote/detalhe/112825", "049")</f>
      </c>
      <c r="B60" s="4" t="s">
        <f>=HYPERLINK("https://www.leilaoonline.net/lote/detalhe/112825",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=HYPERLINK("https://www.leilaoonline.net/lote/detalhe/112827", "050")</f>
      </c>
      <c r="B61" s="4" t="s">
        <f>=HYPERLINK("https://www.leilaoonline.net/lote/detalhe/112827", " Monark Barrinha  Circular aro 20 Mirim, breque de pé, Raridade para Colecionadores")</f>
      </c>
      <c r="C61" s="4" t="inlineStr">
        <is>
          <t>Não vendido</t>
        </is>
      </c>
      <c r="D61" s="4" t="inlineStr">
        <is>
          <t>0</t>
        </is>
      </c>
      <c r="E61" s="5" t="inlineStr">
        <is>
          <t>850,00</t>
        </is>
      </c>
      <c r="F61" s="4" t="inlineStr">
        <is>
          <t>100.00</t>
        </is>
      </c>
    </row>
    <row collapsed="false" customFormat="false" customHeight="false" hidden="false" ht="12.1" outlineLevel="0" r="62">
      <c r="A62" s="5" t="s">
        <f>=HYPERLINK("https://www.leilaoonline.net/lote/detalhe/114353", "051")</f>
      </c>
      <c r="B62" s="4" t="s">
        <f>=HYPERLINK("https://www.leilaoonline.net/lote/detalhe/114353", " Lote C/ 25 aparelhos de telefone p/ diversos Ramais e funções")</f>
      </c>
      <c r="C62" s="4" t="inlineStr">
        <is>
          <t>Não vendido</t>
        </is>
      </c>
      <c r="D62" s="4" t="inlineStr">
        <is>
          <t>0</t>
        </is>
      </c>
      <c r="E62" s="5" t="inlineStr">
        <is>
          <t>150,00</t>
        </is>
      </c>
      <c r="F62" s="4" t="inlineStr">
        <is>
          <t>50.00</t>
        </is>
      </c>
    </row>
    <row collapsed="false" customFormat="false" customHeight="false" hidden="false" ht="12.1" outlineLevel="0" r="63">
      <c r="A63" s="5" t="s">
        <f>=HYPERLINK("https://www.leilaoonline.net/lote/detalhe/112781", "052")</f>
      </c>
      <c r="B63" s="4" t="s">
        <f>=HYPERLINK("https://www.leilaoonline.net/lote/detalhe/112781", " Caloi 10 Jovem, aro 24 , Totalmente Original, Raridade da década de 1980,  para Colecionadores")</f>
      </c>
      <c r="C63" s="4" t="inlineStr">
        <is>
          <t>Vendido</t>
        </is>
      </c>
      <c r="D63" s="4" t="inlineStr">
        <is>
          <t>1</t>
        </is>
      </c>
      <c r="E63" s="5" t="inlineStr">
        <is>
          <t>750,00</t>
        </is>
      </c>
      <c r="F63" s="4" t="inlineStr">
        <is>
          <t>50.00</t>
        </is>
      </c>
    </row>
    <row collapsed="false" customFormat="false" customHeight="false" hidden="false" ht="12.1" outlineLevel="0" r="64">
      <c r="A64" s="5" t="s">
        <f>=HYPERLINK("https://www.leilaoonline.net/lote/detalhe/112785", "053")</f>
      </c>
      <c r="B64" s="4" t="s">
        <f>=HYPERLINK("https://www.leilaoonline.net/lote/detalhe/112785",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=HYPERLINK("https://www.leilaoonline.net/lote/detalhe/112780", "054")</f>
      </c>
      <c r="B65" s="4" t="s">
        <f>=HYPERLINK("https://www.leilaoonline.net/lote/detalhe/112780",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=HYPERLINK("https://www.leilaoonline.net/lote/detalhe/112829", "055")</f>
      </c>
      <c r="B66" s="4" t="s">
        <f>=HYPERLINK("https://www.leilaoonline.net/lote/detalhe/112829", " Monark Tigrão ano 1972 , Raridade , Banco Banana e Guidão da Fantástica , p/ Restauração ou Colecionadores")</f>
      </c>
      <c r="C66" s="4" t="inlineStr">
        <is>
          <t>Vendido</t>
        </is>
      </c>
      <c r="D66" s="4" t="inlineStr">
        <is>
          <t>1</t>
        </is>
      </c>
      <c r="E66" s="5" t="inlineStr">
        <is>
          <t>950,00</t>
        </is>
      </c>
      <c r="F66" s="4" t="inlineStr">
        <is>
          <t>100.00</t>
        </is>
      </c>
    </row>
    <row collapsed="false" customFormat="false" customHeight="false" hidden="false" ht="12.1" outlineLevel="0" r="67">
      <c r="A67" s="5" t="s">
        <f>=HYPERLINK("https://www.leilaoonline.net/lote/detalhe/112831", "056")</f>
      </c>
      <c r="B67" s="4" t="s">
        <f>=HYPERLINK("https://www.leilaoonline.net/lote/detalhe/112831", " Caloi Cross aro 20, Antiga da década de 1980, Original para Colecionadores")</f>
      </c>
      <c r="C67" s="4" t="inlineStr">
        <is>
          <t>Não vendido</t>
        </is>
      </c>
      <c r="D67" s="4" t="inlineStr">
        <is>
          <t>0</t>
        </is>
      </c>
      <c r="E67" s="5" t="inlineStr">
        <is>
          <t>450,00</t>
        </is>
      </c>
      <c r="F67" s="4" t="inlineStr">
        <is>
          <t>100.00</t>
        </is>
      </c>
    </row>
    <row collapsed="false" customFormat="false" customHeight="false" hidden="false" ht="12.1" outlineLevel="0" r="68">
      <c r="A68" s="5" t="s">
        <f>=HYPERLINK("https://www.leilaoonline.net/lote/detalhe/112832", "057")</f>
      </c>
      <c r="B68" s="4" t="s">
        <f>=HYPERLINK("https://www.leilaoonline.net/lote/detalhe/112832", " 04 Máquinas de escrever Marca Olivetti  mod  Linea 98")</f>
      </c>
      <c r="C68" s="4" t="inlineStr">
        <is>
          <t>Não vendido</t>
        </is>
      </c>
      <c r="D68" s="4" t="inlineStr">
        <is>
          <t>0</t>
        </is>
      </c>
      <c r="E68" s="5" t="inlineStr">
        <is>
          <t>150,00</t>
        </is>
      </c>
      <c r="F68" s="4" t="inlineStr">
        <is>
          <t>100.00</t>
        </is>
      </c>
    </row>
    <row collapsed="false" customFormat="false" customHeight="false" hidden="false" ht="12.1" outlineLevel="0" r="69">
      <c r="A69" s="5" t="s">
        <f>=HYPERLINK("https://www.leilaoonline.net/lote/detalhe/112747", "058")</f>
      </c>
      <c r="B69" s="4" t="s">
        <f>=HYPERLINK("https://www.leilaoonline.net/lote/detalhe/112747",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=HYPERLINK("https://www.leilaoonline.net/lote/detalhe/112811", "059")</f>
      </c>
      <c r="B70" s="4" t="s">
        <f>=HYPERLINK("https://www.leilaoonline.net/lote/detalhe/112811",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=HYPERLINK("https://www.leilaoonline.net/lote/detalhe/112823", "060")</f>
      </c>
      <c r="B71" s="4" t="s">
        <f>=HYPERLINK("https://www.leilaoonline.net/lote/detalhe/112823",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100.00</t>
        </is>
      </c>
    </row>
    <row collapsed="false" customFormat="false" customHeight="false" hidden="false" ht="12.1" outlineLevel="0" r="72">
      <c r="A72" s="5" t="s">
        <f>=HYPERLINK("https://www.leilaoonline.net/lote/detalhe/112749", "061")</f>
      </c>
      <c r="B72" s="4" t="s">
        <f>=HYPERLINK("https://www.leilaoonline.net/lote/detalhe/112749",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=HYPERLINK("https://www.leilaoonline.net/lote/detalhe/112764", "062")</f>
      </c>
      <c r="B73" s="4" t="s">
        <f>=HYPERLINK("https://www.leilaoonline.net/lote/detalhe/112764",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=HYPERLINK("https://www.leilaoonline.net/lote/detalhe/112768", "063")</f>
      </c>
      <c r="B74" s="4" t="s">
        <f>=HYPERLINK("https://www.leilaoonline.net/lote/detalhe/112768", " Monark Monareta Dobramatic Garupão, Aro 20, Brasil de Ouro Raridade da década de 1970, Relíquia para Colecionadores")</f>
      </c>
      <c r="C74" s="4" t="inlineStr">
        <is>
          <t>Não vendido</t>
        </is>
      </c>
      <c r="D74" s="4" t="inlineStr">
        <is>
          <t>1</t>
        </is>
      </c>
      <c r="E74" s="5" t="inlineStr">
        <is>
          <t>900,00</t>
        </is>
      </c>
      <c r="F74" s="4" t="inlineStr">
        <is>
          <t>50.00</t>
        </is>
      </c>
    </row>
    <row collapsed="false" customFormat="false" customHeight="false" hidden="false" ht="12.1" outlineLevel="0" r="75">
      <c r="A75" s="5" t="s">
        <f>=HYPERLINK("https://www.leilaoonline.net/lote/detalhe/112830", "064")</f>
      </c>
      <c r="B75" s="4" t="s">
        <f>=HYPERLINK("https://www.leilaoonline.net/lote/detalhe/112830", " Luminária de rua ano de 1900 a 1915. Eram importadas dos EUA e fabricadas pela General Electric Company")</f>
      </c>
      <c r="C75" s="4" t="inlineStr">
        <is>
          <t>Vendido</t>
        </is>
      </c>
      <c r="D75" s="4" t="inlineStr">
        <is>
          <t>1</t>
        </is>
      </c>
      <c r="E75" s="5" t="inlineStr">
        <is>
          <t>950,00</t>
        </is>
      </c>
      <c r="F75" s="4" t="inlineStr">
        <is>
          <t>100.00</t>
        </is>
      </c>
    </row>
    <row collapsed="false" customFormat="false" customHeight="false" hidden="false" ht="12.1" outlineLevel="0" r="76">
      <c r="A76" s="5" t="s">
        <f>=HYPERLINK("https://www.leilaoonline.net/lote/detalhe/112834", "065")</f>
      </c>
      <c r="B76" s="4" t="s">
        <f>=HYPERLINK("https://www.leilaoonline.net/lote/detalhe/112834", " Lote contendo 13  Ventiladores, de Teto e de Parede, desmontados no estado")</f>
      </c>
      <c r="C76" s="4" t="inlineStr">
        <is>
          <t>Não vendido</t>
        </is>
      </c>
      <c r="D76" s="4" t="inlineStr">
        <is>
          <t>0</t>
        </is>
      </c>
      <c r="E76" s="5" t="inlineStr">
        <is>
          <t>250,00</t>
        </is>
      </c>
      <c r="F76" s="4" t="inlineStr">
        <is>
          <t>100.00</t>
        </is>
      </c>
    </row>
    <row collapsed="false" customFormat="false" customHeight="false" hidden="false" ht="12.1" outlineLevel="0" r="77">
      <c r="A77" s="5" t="s">
        <f>=HYPERLINK("https://www.leilaoonline.net/lote/detalhe/112733", "066")</f>
      </c>
      <c r="B77" s="4" t="s">
        <f>=HYPERLINK("https://www.leilaoonline.net/lote/detalhe/112733", " LOTE COM APROX. 100 UNIDADES DE SPINNERS , DIVERSOS MODELOS E CORES. (sem uso, nas caixas) [ Confira o Vídeo ]")</f>
      </c>
      <c r="C77" s="4" t="inlineStr">
        <is>
          <t>Não vendido</t>
        </is>
      </c>
      <c r="D77" s="4" t="inlineStr">
        <is>
          <t>0</t>
        </is>
      </c>
      <c r="E77" s="5" t="inlineStr">
        <is>
          <t>150,00</t>
        </is>
      </c>
      <c r="F77" s="4" t="inlineStr">
        <is>
          <t>200.00</t>
        </is>
      </c>
    </row>
    <row collapsed="false" customFormat="false" customHeight="false" hidden="false" ht="12.1" outlineLevel="0" r="78">
      <c r="A78" s="5" t="s">
        <f>=HYPERLINK("https://www.leilaoonline.net/lote/detalhe/112751", "067")</f>
      </c>
      <c r="B78" s="4" t="s">
        <f>=HYPERLINK("https://www.leilaoonline.net/lote/detalhe/112751", " BICICLETA ORIGINAL, CÂMBIO DUPLO DE MARCHA")</f>
      </c>
      <c r="C78" s="4" t="inlineStr">
        <is>
          <t>Não vendido</t>
        </is>
      </c>
      <c r="D78" s="4" t="inlineStr">
        <is>
          <t>0</t>
        </is>
      </c>
      <c r="E78" s="5" t="inlineStr">
        <is>
          <t>250,00</t>
        </is>
      </c>
      <c r="F78" s="4" t="inlineStr">
        <is>
          <t>50.00</t>
        </is>
      </c>
    </row>
    <row collapsed="false" customFormat="false" customHeight="false" hidden="false" ht="12.1" outlineLevel="0" r="79">
      <c r="A79" s="5" t="s">
        <f>=HYPERLINK("https://www.leilaoonline.net/lote/detalhe/112779", "068")</f>
      </c>
      <c r="B79" s="4" t="s">
        <f>=HYPERLINK("https://www.leilaoonline.net/lote/detalhe/112779", " Caloi Berlineta Aro 20 Dobrável, Relíquia, para Colecionadores")</f>
      </c>
      <c r="C79" s="4" t="inlineStr">
        <is>
          <t>Não vendido</t>
        </is>
      </c>
      <c r="D79" s="4" t="inlineStr">
        <is>
          <t>0</t>
        </is>
      </c>
      <c r="E79" s="5" t="inlineStr">
        <is>
          <t>750,00</t>
        </is>
      </c>
      <c r="F79" s="4" t="inlineStr">
        <is>
          <t>50.00</t>
        </is>
      </c>
    </row>
    <row collapsed="false" customFormat="false" customHeight="false" hidden="false" ht="12.1" outlineLevel="0" r="80">
      <c r="A80" s="5" t="s">
        <f>=HYPERLINK("https://www.leilaoonline.net/lote/detalhe/112766", "069")</f>
      </c>
      <c r="B80" s="4" t="s">
        <f>=HYPERLINK("https://www.leilaoonline.net/lote/detalhe/112766", " Bicicleta Monark Antiga aro 28 , Freio de pé, campainha Trim Trim, Relíquia para Colecionadores")</f>
      </c>
      <c r="C80" s="4" t="inlineStr">
        <is>
          <t>Não vendido</t>
        </is>
      </c>
      <c r="D80" s="4" t="inlineStr">
        <is>
          <t>0</t>
        </is>
      </c>
      <c r="E80" s="5" t="inlineStr">
        <is>
          <t>400,00</t>
        </is>
      </c>
      <c r="F80" s="4" t="inlineStr">
        <is>
          <t>50.00</t>
        </is>
      </c>
    </row>
    <row collapsed="false" customFormat="false" customHeight="false" hidden="false" ht="12.1" outlineLevel="0" r="81">
      <c r="A81" s="5" t="s">
        <f>=HYPERLINK("https://www.leilaoonline.net/lote/detalhe/112772", "070")</f>
      </c>
      <c r="B81" s="4" t="s">
        <f>=HYPERLINK("https://www.leilaoonline.net/lote/detalhe/112772", " 06 Jogos de Tapetes completos para: Honda For, GM Meriva, VW Fox, Citroen Picasso, GM cruze e Ford Ka. Lacrados no plástico. Sem uso.")</f>
      </c>
      <c r="C81" s="4" t="inlineStr">
        <is>
          <t>Não vendido</t>
        </is>
      </c>
      <c r="D81" s="4" t="inlineStr">
        <is>
          <t>0</t>
        </is>
      </c>
      <c r="E81" s="5" t="inlineStr">
        <is>
          <t>300,00</t>
        </is>
      </c>
      <c r="F81" s="4" t="inlineStr">
        <is>
          <t>50.00</t>
        </is>
      </c>
    </row>
    <row collapsed="false" customFormat="false" customHeight="false" hidden="false" ht="12.1" outlineLevel="0" r="82">
      <c r="A82" s="5" t="s">
        <f>=HYPERLINK("https://www.leilaoonline.net/lote/detalhe/112783", "071")</f>
      </c>
      <c r="B82" s="4" t="s">
        <f>=HYPERLINK("https://www.leilaoonline.net/lote/detalhe/112783", " Monark Monareta Aro 20, Raridade para Colecionadores.")</f>
      </c>
      <c r="C82" s="4" t="inlineStr">
        <is>
          <t>Não vendido</t>
        </is>
      </c>
      <c r="D82" s="4" t="inlineStr">
        <is>
          <t>0</t>
        </is>
      </c>
      <c r="E82" s="5" t="inlineStr">
        <is>
          <t>400,00</t>
        </is>
      </c>
      <c r="F82" s="4" t="inlineStr">
        <is>
          <t>50.00</t>
        </is>
      </c>
    </row>
    <row collapsed="false" customFormat="false" customHeight="false" hidden="false" ht="12.1" outlineLevel="0" r="83">
      <c r="A83" s="5" t="s">
        <f>=HYPERLINK("https://www.leilaoonline.net/lote/detalhe/112838", "072")</f>
      </c>
      <c r="B83" s="4" t="s">
        <f>=HYPERLINK("https://www.leilaoonline.net/lote/detalhe/112838", " Barril de madeira de carvalho de 7 Litros. Cheio de Cachaça envelhecida.")</f>
      </c>
      <c r="C83" s="4" t="inlineStr">
        <is>
          <t>Vendido</t>
        </is>
      </c>
      <c r="D83" s="4" t="inlineStr">
        <is>
          <t>2</t>
        </is>
      </c>
      <c r="E83" s="5" t="inlineStr">
        <is>
          <t>350,00</t>
        </is>
      </c>
      <c r="F83" s="4" t="inlineStr">
        <is>
          <t>50.00</t>
        </is>
      </c>
    </row>
    <row collapsed="false" customFormat="false" customHeight="false" hidden="false" ht="12.1" outlineLevel="0" r="84">
      <c r="A84" s="5" t="s">
        <f>=HYPERLINK("https://www.leilaoonline.net/lote/detalhe/114351", "073")</f>
      </c>
      <c r="B84" s="4" t="s">
        <f>=HYPERLINK("https://www.leilaoonline.net/lote/detalhe/114351", " Lote C/ 25 aparelhos de telefone p/ diversos Ramais e funções")</f>
      </c>
      <c r="C84" s="4" t="inlineStr">
        <is>
          <t>Não vendido</t>
        </is>
      </c>
      <c r="D84" s="4" t="inlineStr">
        <is>
          <t>0</t>
        </is>
      </c>
      <c r="E84" s="5" t="inlineStr">
        <is>
          <t>150,00</t>
        </is>
      </c>
      <c r="F84" s="4" t="inlineStr">
        <is>
          <t>50.00</t>
        </is>
      </c>
    </row>
    <row collapsed="false" customFormat="false" customHeight="false" hidden="false" ht="12.1" outlineLevel="0" r="85">
      <c r="A85" s="5" t="s">
        <f>=HYPERLINK("https://www.leilaoonline.net/lote/detalhe/114355", "074")</f>
      </c>
      <c r="B85" s="4" t="s">
        <f>=HYPERLINK("https://www.leilaoonline.net/lote/detalhe/114355", " Lote C/ 25 aparelhos de telefone p/ diversos Ramais e funções")</f>
      </c>
      <c r="C85" s="4" t="inlineStr">
        <is>
          <t>Não vendido</t>
        </is>
      </c>
      <c r="D85" s="4" t="inlineStr">
        <is>
          <t>0</t>
        </is>
      </c>
      <c r="E85" s="5" t="inlineStr">
        <is>
          <t>150,00</t>
        </is>
      </c>
      <c r="F85" s="4" t="inlineStr">
        <is>
          <t>50.00</t>
        </is>
      </c>
    </row>
    <row collapsed="false" customFormat="false" customHeight="false" hidden="false" ht="12.1" outlineLevel="0" r="86">
      <c r="A86" s="5" t="s">
        <f>=HYPERLINK("https://www.leilaoonline.net/lote/detalhe/112777", "075")</f>
      </c>
      <c r="B86" s="4" t="s">
        <f>=HYPERLINK("https://www.leilaoonline.net/lote/detalhe/112777", " Caloi Formula C 3. Aro 20 , Seletor de Marchas Gt-3,  Câmbio de 03 Marchas no Cubo traseiro, Banco Banana, Relíquia da década de 1980, para Colecionadores")</f>
      </c>
      <c r="C86" s="4" t="inlineStr">
        <is>
          <t>Não vendido</t>
        </is>
      </c>
      <c r="D86" s="4" t="inlineStr">
        <is>
          <t>0</t>
        </is>
      </c>
      <c r="E86" s="5" t="inlineStr">
        <is>
          <t>900,00</t>
        </is>
      </c>
      <c r="F86" s="4" t="inlineStr">
        <is>
          <t>50.00</t>
        </is>
      </c>
    </row>
    <row collapsed="false" customFormat="false" customHeight="false" hidden="false" ht="12.1" outlineLevel="0" r="87">
      <c r="A87" s="5" t="s">
        <f>=HYPERLINK("https://www.leilaoonline.net/lote/detalhe/114352", "076")</f>
      </c>
      <c r="B87" s="4" t="s">
        <f>=HYPERLINK("https://www.leilaoonline.net/lote/detalhe/114352", " Lote C/ 25 aparelhos de telefone p/ diversos Ramais e funções")</f>
      </c>
      <c r="C87" s="4" t="inlineStr">
        <is>
          <t>Não vendido</t>
        </is>
      </c>
      <c r="D87" s="4" t="inlineStr">
        <is>
          <t>0</t>
        </is>
      </c>
      <c r="E87" s="5" t="inlineStr">
        <is>
          <t>150,00</t>
        </is>
      </c>
      <c r="F87" s="4" t="inlineStr">
        <is>
          <t>50.00</t>
        </is>
      </c>
    </row>
    <row collapsed="false" customFormat="false" customHeight="false" hidden="false" ht="12.1" outlineLevel="0" r="88">
      <c r="A88" s="5" t="s">
        <f>=HYPERLINK("https://www.leilaoonline.net/lote/detalhe/114354", "077")</f>
      </c>
      <c r="B88" s="4" t="s">
        <f>=HYPERLINK("https://www.leilaoonline.net/lote/detalhe/114354", " Lote C/ 25 aparelhos de telefone p/ diversos Ramais e funções")</f>
      </c>
      <c r="C88" s="4" t="inlineStr">
        <is>
          <t>Não vendido</t>
        </is>
      </c>
      <c r="D88" s="4" t="inlineStr">
        <is>
          <t>0</t>
        </is>
      </c>
      <c r="E88" s="5" t="inlineStr">
        <is>
          <t>150,00</t>
        </is>
      </c>
      <c r="F88" s="4" t="inlineStr">
        <is>
          <t>50.00</t>
        </is>
      </c>
    </row>
    <row collapsed="false" customFormat="false" customHeight="false" hidden="false" ht="12.1" outlineLevel="0" r="89">
      <c r="A89" s="5" t="s">
        <f>=HYPERLINK("https://www.leilaoonline.net/lote/detalhe/114356", "078")</f>
      </c>
      <c r="B89" s="4" t="s">
        <f>=HYPERLINK("https://www.leilaoonline.net/lote/detalhe/114356", " Lote C/ 25  aparelhos de telefone p/ diversas funções.")</f>
      </c>
      <c r="C89" s="4" t="inlineStr">
        <is>
          <t>Não vendido</t>
        </is>
      </c>
      <c r="D89" s="4" t="inlineStr">
        <is>
          <t>0</t>
        </is>
      </c>
      <c r="E89" s="5" t="inlineStr">
        <is>
          <t>150,00</t>
        </is>
      </c>
      <c r="F89" s="4" t="inlineStr">
        <is>
          <t>50.00</t>
        </is>
      </c>
    </row>
    <row collapsed="false" customFormat="false" customHeight="false" hidden="false" ht="12.1" outlineLevel="0" r="90">
      <c r="A90" s="5" t="s">
        <f>=HYPERLINK("https://www.leilaoonline.net/lote/detalhe/114357", "079")</f>
      </c>
      <c r="B90" s="4" t="s">
        <f>=HYPERLINK("https://www.leilaoonline.net/lote/detalhe/114357", " Lote C/ 25  aparelhos de telefone p/ diversas funções.")</f>
      </c>
      <c r="C90" s="4" t="inlineStr">
        <is>
          <t>Não vendido</t>
        </is>
      </c>
      <c r="D90" s="4" t="inlineStr">
        <is>
          <t>0</t>
        </is>
      </c>
      <c r="E90" s="5" t="inlineStr">
        <is>
          <t>150,00</t>
        </is>
      </c>
      <c r="F90" s="4" t="inlineStr">
        <is>
          <t>50.00</t>
        </is>
      </c>
    </row>
    <row collapsed="false" customFormat="false" customHeight="false" hidden="false" ht="12.1" outlineLevel="0" r="91">
      <c r="A91" s="5" t="s">
        <f>=HYPERLINK("https://www.leilaoonline.net/lote/detalhe/112798", "080")</f>
      </c>
      <c r="B91" s="4" t="s">
        <f>=HYPERLINK("https://www.leilaoonline.net/lote/detalhe/112798", "300 GARRAFAS DE CACHAÇA SABORES VARIADOS - 700ml CADA GARRAFA")</f>
      </c>
      <c r="C91" s="4" t="inlineStr">
        <is>
          <t>Não vendido</t>
        </is>
      </c>
      <c r="D91" s="4" t="inlineStr">
        <is>
          <t>0</t>
        </is>
      </c>
      <c r="E91" s="5" t="inlineStr">
        <is>
          <t>2.950,00</t>
        </is>
      </c>
      <c r="F91" s="4" t="inlineStr">
        <is>
          <t>50.00</t>
        </is>
      </c>
    </row>
    <row collapsed="false" customFormat="false" customHeight="false" hidden="false" ht="12.1" outlineLevel="0" r="92">
      <c r="A92" s="5" t="s">
        <f>=HYPERLINK("https://www.leilaoonline.net/lote/detalhe/112839", "081")</f>
      </c>
      <c r="B92" s="4" t="s">
        <f>=HYPERLINK("https://www.leilaoonline.net/lote/detalhe/112839", " Barril de madeira de carvalho de 7 Litros. Cheio de Cachaça envelhecida.")</f>
      </c>
      <c r="C92" s="4" t="inlineStr">
        <is>
          <t>Não vendido</t>
        </is>
      </c>
      <c r="D92" s="4" t="inlineStr">
        <is>
          <t>1</t>
        </is>
      </c>
      <c r="E92" s="5" t="inlineStr">
        <is>
          <t>100,00</t>
        </is>
      </c>
      <c r="F92" s="4" t="inlineStr">
        <is>
          <t>50.00</t>
        </is>
      </c>
    </row>
    <row collapsed="false" customFormat="false" customHeight="false" hidden="false" ht="12.1" outlineLevel="0" r="93">
      <c r="A93" s="5" t="s">
        <f>=HYPERLINK("https://www.leilaoonline.net/lote/detalhe/112765", "082")</f>
      </c>
      <c r="B93" s="4" t="s">
        <f>=HYPERLINK("https://www.leilaoonline.net/lote/detalhe/112765", " Bicicleta  Bacini mod Corsa 18 Speed Antiga aro 27, Relíquia para Colecionadores")</f>
      </c>
      <c r="C93" s="4" t="inlineStr">
        <is>
          <t>Não vendido</t>
        </is>
      </c>
      <c r="D93" s="4" t="inlineStr">
        <is>
          <t>0</t>
        </is>
      </c>
      <c r="E93" s="5" t="inlineStr">
        <is>
          <t>750,00</t>
        </is>
      </c>
      <c r="F93" s="4" t="inlineStr">
        <is>
          <t>50.00</t>
        </is>
      </c>
    </row>
    <row collapsed="false" customFormat="false" customHeight="false" hidden="false" ht="12.1" outlineLevel="0" r="94">
      <c r="A94" s="5" t="s">
        <f>=HYPERLINK("https://www.leilaoonline.net/lote/detalhe/112732", "083")</f>
      </c>
      <c r="B94" s="4" t="s">
        <f>=HYPERLINK("https://www.leilaoonline.net/lote/detalhe/112732", " LOTE COM APROX. 300 UNIDADES DE SPINNERS , DIVERSOS MODELOS E CORES. (sem uso, nas caixas) [ Confira o Vídeo ]")</f>
      </c>
      <c r="C94" s="4" t="inlineStr">
        <is>
          <t>Não vendido</t>
        </is>
      </c>
      <c r="D94" s="4" t="inlineStr">
        <is>
          <t>0</t>
        </is>
      </c>
      <c r="E94" s="5" t="inlineStr">
        <is>
          <t>450,00</t>
        </is>
      </c>
      <c r="F94" s="4" t="inlineStr">
        <is>
          <t>200.00</t>
        </is>
      </c>
    </row>
    <row collapsed="false" customFormat="false" customHeight="false" hidden="false" ht="12.1" outlineLevel="0" r="95">
      <c r="A95" s="5" t="s">
        <f>=HYPERLINK("https://www.leilaoonline.net/lote/detalhe/112763", "084")</f>
      </c>
      <c r="B95" s="4" t="s">
        <f>=HYPERLINK("https://www.leilaoonline.net/lote/detalhe/112763", " Bicicleta Monark Antiga aro 28 , Freio de pé, Banco de Molas, Relíquia para Colecionadores,")</f>
      </c>
      <c r="C95" s="4" t="inlineStr">
        <is>
          <t>Não vendido</t>
        </is>
      </c>
      <c r="D95" s="4" t="inlineStr">
        <is>
          <t>1</t>
        </is>
      </c>
      <c r="E95" s="5" t="inlineStr">
        <is>
          <t>550,00</t>
        </is>
      </c>
      <c r="F95" s="4" t="inlineStr">
        <is>
          <t>50.00</t>
        </is>
      </c>
    </row>
    <row collapsed="false" customFormat="false" customHeight="false" hidden="false" ht="12.1" outlineLevel="0" r="96">
      <c r="A96" s="5" t="s">
        <f>=HYPERLINK("https://www.leilaoonline.net/lote/detalhe/114358", "085")</f>
      </c>
      <c r="B96" s="4" t="s">
        <f>=HYPERLINK("https://www.leilaoonline.net/lote/detalhe/114358", " Lote C/ 25  aparelhos de telefone p/ diversas funções.")</f>
      </c>
      <c r="C96" s="4" t="inlineStr">
        <is>
          <t>Não vendido</t>
        </is>
      </c>
      <c r="D96" s="4" t="inlineStr">
        <is>
          <t>0</t>
        </is>
      </c>
      <c r="E96" s="5" t="inlineStr">
        <is>
          <t>150,00</t>
        </is>
      </c>
      <c r="F96" s="4" t="inlineStr">
        <is>
          <t>50.00</t>
        </is>
      </c>
    </row>
    <row collapsed="false" customFormat="false" customHeight="false" hidden="false" ht="12.1" outlineLevel="0" r="97">
      <c r="A97" s="5" t="s">
        <f>=HYPERLINK("https://www.leilaoonline.net/lote/detalhe/114536", "086")</f>
      </c>
      <c r="B97" s="4" t="s">
        <f>=HYPERLINK("https://www.leilaoonline.net/lote/detalhe/114536", "LOTE ÚNICO DE TERNOS, PALETÓS, CALÇAS SOCIAIS, SAPATOS SOCIAIS, TAPETES E COLCHONETES. ")</f>
      </c>
      <c r="C97" s="4" t="inlineStr">
        <is>
          <t>Não vendido</t>
        </is>
      </c>
      <c r="D97" s="4" t="inlineStr">
        <is>
          <t>0</t>
        </is>
      </c>
      <c r="E97" s="5" t="inlineStr">
        <is>
          <t>950,00</t>
        </is>
      </c>
      <c r="F97" s="4" t="inlineStr">
        <is>
          <t>200.00</t>
        </is>
      </c>
    </row>
    <row collapsed="false" customFormat="false" customHeight="false" hidden="false" ht="12.1" outlineLevel="0" r="98">
      <c r="A98" s="5" t="s">
        <f>=HYPERLINK("https://www.leilaoonline.net/lote/detalhe/114542", "087")</f>
      </c>
      <c r="B98" s="4" t="s">
        <f>=HYPERLINK("https://www.leilaoonline.net/lote/detalhe/114542", "Lote contendo 06 impressoras Marcas Epson e HP e 01 Horodator Dimep.")</f>
      </c>
      <c r="C98" s="4" t="inlineStr">
        <is>
          <t>Não vendido</t>
        </is>
      </c>
      <c r="D98" s="4" t="inlineStr">
        <is>
          <t>0</t>
        </is>
      </c>
      <c r="E98" s="5" t="inlineStr">
        <is>
          <t>150,00</t>
        </is>
      </c>
      <c r="F98" s="4" t="inlineStr">
        <is>
          <t>100.00</t>
        </is>
      </c>
    </row>
    <row collapsed="false" customFormat="false" customHeight="false" hidden="false" ht="12.1" outlineLevel="0" r="99">
      <c r="A99" s="5" t="s">
        <f>=HYPERLINK("https://www.leilaoonline.net/lote/detalhe/114918", "088")</f>
      </c>
      <c r="B99" s="4" t="s">
        <f>=HYPERLINK("https://www.leilaoonline.net/lote/detalhe/114918", " Lote Contendo 03 Bicicletas p/ adultos")</f>
      </c>
      <c r="C99" s="4" t="inlineStr">
        <is>
          <t>Não vendido</t>
        </is>
      </c>
      <c r="D99" s="4" t="inlineStr">
        <is>
          <t>0</t>
        </is>
      </c>
      <c r="E99" s="5" t="inlineStr">
        <is>
          <t>250,00</t>
        </is>
      </c>
      <c r="F99" s="4" t="inlineStr">
        <is>
          <t>50.00</t>
        </is>
      </c>
    </row>
    <row collapsed="false" customFormat="false" customHeight="false" hidden="false" ht="12.1" outlineLevel="0" r="100">
      <c r="A100" s="5" t="s">
        <f>=HYPERLINK("https://www.leilaoonline.net/lote/detalhe/114920", "089")</f>
      </c>
      <c r="B100" s="4" t="s">
        <f>=HYPERLINK("https://www.leilaoonline.net/lote/detalhe/114920", "[ VÍDEO ] Lote de itens Antigos. Sendo: 01 - Relógio De Ponto, 02-Relógios quadrados grandes, 01 - Campainha de elétrica de Sino. ")</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=HYPERLINK("https://www.leilaoonline.net/lote/detalhe/114919", "090")</f>
      </c>
      <c r="B101" s="4" t="s">
        <f>=HYPERLINK("https://www.leilaoonline.net/lote/detalhe/114919", " Lote Contendo 10 equipamentos de impressão e telefonia")</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=HYPERLINK("https://www.leilaoonline.net/lote/detalhe/114921", "091")</f>
      </c>
      <c r="B102" s="4" t="s">
        <f>=HYPERLINK("https://www.leilaoonline.net/lote/detalhe/114921", " Lote contendo diversos itens, sendo: 04 telefones sem fio, 02 mini  gravador , 02 Vou, 01 nobrek, 04 vídeo cassete e diversos cabos e outros.")</f>
      </c>
      <c r="C102" s="4" t="inlineStr">
        <is>
          <t>Não vendido</t>
        </is>
      </c>
      <c r="D102" s="4" t="inlineStr">
        <is>
          <t>0</t>
        </is>
      </c>
      <c r="E102" s="5" t="inlineStr">
        <is>
          <t>150,00</t>
        </is>
      </c>
      <c r="F102" s="4" t="inlineStr">
        <is>
          <t>50.00</t>
        </is>
      </c>
    </row>
    <row collapsed="false" customFormat="false" customHeight="false" hidden="false" ht="12.1" outlineLevel="0" r="103">
      <c r="A103" s="5" t="s">
        <f>=HYPERLINK("https://www.leilaoonline.net/lote/detalhe/114922", "092")</f>
      </c>
      <c r="B103" s="4" t="s">
        <f>=HYPERLINK("https://www.leilaoonline.net/lote/detalhe/114922", " Lote C/ 03 Bicicletas Antigas. Sendo:  01- Verde de Cano Duplo da Década de 1950 e 02 - Monark tropical da década de 1970. Para Restauração ou Colecionadores.")</f>
      </c>
      <c r="C103" s="4" t="inlineStr">
        <is>
          <t>Vendido</t>
        </is>
      </c>
      <c r="D103" s="4" t="inlineStr">
        <is>
          <t>1</t>
        </is>
      </c>
      <c r="E103" s="5" t="inlineStr">
        <is>
          <t>300,00</t>
        </is>
      </c>
      <c r="F103" s="4" t="inlineStr">
        <is>
          <t>100.00</t>
        </is>
      </c>
    </row>
    <row collapsed="false" customFormat="false" customHeight="false" hidden="false" ht="12.1" outlineLevel="0" r="104">
      <c r="A104" s="5" t="s">
        <f>=HYPERLINK("https://www.leilaoonline.net/lote/detalhe/112754", "093")</f>
      </c>
      <c r="B104" s="4" t="s">
        <f>=HYPERLINK("https://www.leilaoonline.net/lote/detalhe/112754", " Monark Brisa Totalmente Original aro 26, Década de 1980 Relíquia da p/ Colecionadores")</f>
      </c>
      <c r="C104" s="4" t="inlineStr">
        <is>
          <t>Não vendido</t>
        </is>
      </c>
      <c r="D104" s="4" t="inlineStr">
        <is>
          <t>0</t>
        </is>
      </c>
      <c r="E104" s="5" t="inlineStr">
        <is>
          <t>250,00</t>
        </is>
      </c>
      <c r="F104" s="4" t="inlineStr">
        <is>
          <t>50.00</t>
        </is>
      </c>
    </row>
    <row collapsed="false" customFormat="false" customHeight="false" hidden="false" ht="12.1" outlineLevel="0" r="105">
      <c r="A105" s="5" t="s">
        <f>=HYPERLINK("https://www.leilaoonline.net/lote/detalhe/115068", "094")</f>
      </c>
      <c r="B105" s="4" t="s">
        <f>=HYPERLINK("https://www.leilaoonline.net/lote/detalhe/115068", "Projeto de Caloi Cross Extra Nylon Aro 20 Quadro Seta, Rodas  Nylon Aro 20 e Jogo de Adesivos importados do E.U.A.")</f>
      </c>
      <c r="C105" s="4" t="inlineStr">
        <is>
          <t>Não vendido</t>
        </is>
      </c>
      <c r="D105" s="4" t="inlineStr">
        <is>
          <t>0</t>
        </is>
      </c>
      <c r="E105" s="5" t="inlineStr">
        <is>
          <t>350,00</t>
        </is>
      </c>
      <c r="F105" s="4" t="inlineStr">
        <is>
          <t>50.00</t>
        </is>
      </c>
    </row>
    <row collapsed="false" customFormat="false" customHeight="false" hidden="false" ht="12.1" outlineLevel="0" r="106">
      <c r="A106" s="5" t="s">
        <f>=HYPERLINK("https://www.leilaoonline.net/lote/detalhe/112726", "098")</f>
      </c>
      <c r="B106" s="4" t="s">
        <f>=HYPERLINK("https://www.leilaoonline.net/lote/detalhe/112726", " LOTE C/ 06 APARELHOS CELULAR E 45  BATERIAS , DIVERSAS MARCAS E MODELOS.")</f>
      </c>
      <c r="C106" s="4" t="inlineStr">
        <is>
          <t>Não vendido</t>
        </is>
      </c>
      <c r="D106" s="4" t="inlineStr">
        <is>
          <t>0</t>
        </is>
      </c>
      <c r="E106" s="5" t="inlineStr">
        <is>
          <t>150,00</t>
        </is>
      </c>
      <c r="F106" s="4" t="inlineStr">
        <is>
          <t>50.00</t>
        </is>
      </c>
    </row>
    <row collapsed="false" customFormat="false" customHeight="false" hidden="false" ht="12.1" outlineLevel="0" r="107">
      <c r="A107" s="5" t="s">
        <f>=HYPERLINK("https://www.leilaoonline.net/lote/detalhe/112743", "103")</f>
      </c>
      <c r="B107" s="4" t="s">
        <f>=HYPERLINK("https://www.leilaoonline.net/lote/detalhe/112743", " 01- Catraca Eletrônica Digital Marca Telemática Codin Catraca 9000 Toda em Metal e inox ( no estado).")</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=HYPERLINK("https://www.leilaoonline.net/lote/detalhe/112728", "105")</f>
      </c>
      <c r="B108" s="4" t="s">
        <f>=HYPERLINK("https://www.leilaoonline.net/lote/detalhe/112728", " Lote contendo coleção 100 unidades  de Mini-Garrafas, de bebidas originais, diversos rótulos e sabores")</f>
      </c>
      <c r="C108" s="4" t="inlineStr">
        <is>
          <t>Não vendido</t>
        </is>
      </c>
      <c r="D108" s="4" t="inlineStr">
        <is>
          <t>0</t>
        </is>
      </c>
      <c r="E108" s="5" t="inlineStr">
        <is>
          <t>450,00</t>
        </is>
      </c>
      <c r="F108" s="4" t="inlineStr">
        <is>
          <t>50.00</t>
        </is>
      </c>
    </row>
    <row collapsed="false" customFormat="false" customHeight="false" hidden="false" ht="12.1" outlineLevel="0" r="109">
      <c r="A109" s="5" t="s">
        <f>=HYPERLINK("https://www.leilaoonline.net/lote/detalhe/112744", "109")</f>
      </c>
      <c r="B109" s="4" t="s">
        <f>=HYPERLINK("https://www.leilaoonline.net/lote/detalhe/112744", " 01- Catraca Eletrônica Digital Marca Telemática Sistemas Inteligentes  Bloqueio GB 300.Toda em Metal e Inox  ( no estado).")</f>
      </c>
      <c r="C109" s="4" t="inlineStr">
        <is>
          <t>Não vendido</t>
        </is>
      </c>
      <c r="D109" s="4" t="inlineStr">
        <is>
          <t>0</t>
        </is>
      </c>
      <c r="E109" s="5" t="inlineStr">
        <is>
          <t>150,00</t>
        </is>
      </c>
      <c r="F109" s="4" t="inlineStr">
        <is>
          <t>50.00</t>
        </is>
      </c>
    </row>
    <row collapsed="false" customFormat="false" customHeight="false" hidden="false" ht="12.1" outlineLevel="0" r="110">
      <c r="A110" s="5" t="s">
        <f>=HYPERLINK("https://www.leilaoonline.net/lote/detalhe/112753", "116")</f>
      </c>
      <c r="B110" s="4" t="s">
        <f>=HYPERLINK("https://www.leilaoonline.net/lote/detalhe/112753", " Monark Monareta Década de 1980 aro 20, Relíquia p/ Colecionadores ( No estado)")</f>
      </c>
      <c r="C110" s="4" t="inlineStr">
        <is>
          <t>Não vendido</t>
        </is>
      </c>
      <c r="D110" s="4" t="inlineStr">
        <is>
          <t>0</t>
        </is>
      </c>
      <c r="E110" s="5" t="inlineStr">
        <is>
          <t>700,00</t>
        </is>
      </c>
      <c r="F110" s="4" t="inlineStr">
        <is>
          <t>50.00</t>
        </is>
      </c>
    </row>
    <row collapsed="false" customFormat="false" customHeight="false" hidden="false" ht="12.1" outlineLevel="0" r="111">
      <c r="A111" s="5" t="s">
        <f>=HYPERLINK("https://www.leilaoonline.net/lote/detalhe/112745", "121")</f>
      </c>
      <c r="B111" s="4" t="s">
        <f>=HYPERLINK("https://www.leilaoonline.net/lote/detalhe/112745", " 01- Catraca Eletrônica Digital Marca Telemática Sistemas Inteligentes  Bloqueio PD 300.Toda em Metal  ( no estado).")</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=HYPERLINK("https://www.leilaoonline.net/lote/detalhe/112755", "132")</f>
      </c>
      <c r="B112" s="4" t="s">
        <f>=HYPERLINK("https://www.leilaoonline.net/lote/detalhe/112755", "Caloi Ceci aro 26, Relíquia p/ Colecionadores")</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=HYPERLINK("https://www.leilaoonline.net/lote/detalhe/112742", "135")</f>
      </c>
      <c r="B113" s="4" t="s">
        <f>=HYPERLINK("https://www.leilaoonline.net/lote/detalhe/112742", " Jogo de Cama Antigo em Madeira Nobre c/ 09 Gavetas , Colchão Nippomag Magnetizado Terapêutico Ortopédico e 01 Mesa de Centro de madeira Nobre e tampo de vidro.")</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=HYPERLINK("https://www.leilaoonline.net/lote/detalhe/112771", "136")</f>
      </c>
      <c r="B114" s="4" t="s">
        <f>=HYPERLINK("https://www.leilaoonline.net/lote/detalhe/112771", " 06 Jogos de Tapetes completos para: Honda Fit, VW Saveiro, Citroen Aircross, Peugeot 207, Toyota Corolla, Renault Logan. Lacrados no Plástico. Sem uso.")</f>
      </c>
      <c r="C114" s="4" t="inlineStr">
        <is>
          <t>Não vendido</t>
        </is>
      </c>
      <c r="D114" s="4" t="inlineStr">
        <is>
          <t>0</t>
        </is>
      </c>
      <c r="E114" s="5" t="inlineStr">
        <is>
          <t>300,00</t>
        </is>
      </c>
      <c r="F114" s="4" t="inlineStr">
        <is>
          <t>50.00</t>
        </is>
      </c>
    </row>
    <row collapsed="false" customFormat="false" customHeight="false" hidden="false" ht="12.1" outlineLevel="0" r="115">
      <c r="A115" s="5" t="s">
        <f>=HYPERLINK("https://www.leilaoonline.net/lote/detalhe/112760", "164")</f>
      </c>
      <c r="B115" s="4" t="s">
        <f>=HYPERLINK("https://www.leilaoonline.net/lote/detalhe/112760", " Monark Brisa Totalmente Original aro 26. Década de 1980. Relíquia da p/ Colecionadores")</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=HYPERLINK("https://www.leilaoonline.net/lote/detalhe/112761", "181")</f>
      </c>
      <c r="B116" s="4" t="s">
        <f>=HYPERLINK("https://www.leilaoonline.net/lote/detalhe/112761", "02 PARES DE CALÇADOS. SENDO 01 PAR DE BOTAS CANO ALTO Nº 34 E 01 PAR DE SAPATO ALTO Nº 37 (MARCA ELLUS, ORIGINAL)")</f>
      </c>
      <c r="C116" s="4" t="inlineStr">
        <is>
          <t>Não vendido</t>
        </is>
      </c>
      <c r="D116" s="4" t="inlineStr">
        <is>
          <t>0</t>
        </is>
      </c>
      <c r="E116" s="5" t="inlineStr">
        <is>
          <t>100,00</t>
        </is>
      </c>
      <c r="F116" s="4" t="inlineStr">
        <is>
          <t>50.00</t>
        </is>
      </c>
    </row>
    <row collapsed="false" customFormat="false" customHeight="false" hidden="false" ht="12.1" outlineLevel="0" r="117">
      <c r="A117" s="5" t="s">
        <f>=HYPERLINK("https://www.leilaoonline.net/lote/detalhe/112738", "187")</f>
      </c>
      <c r="B117" s="4" t="s">
        <f>=HYPERLINK("https://www.leilaoonline.net/lote/detalhe/112738", " LOTE COM APROX. 100 UNIDADES DE SPINNERS , DIVERSOS MODELOS E CORES. (sem uso, nas caixas) [ Confira o Vídeo ]")</f>
      </c>
      <c r="C117" s="4" t="inlineStr">
        <is>
          <t>Não vendido</t>
        </is>
      </c>
      <c r="D117" s="4" t="inlineStr">
        <is>
          <t>0</t>
        </is>
      </c>
      <c r="E117" s="5" t="inlineStr">
        <is>
          <t>150,00</t>
        </is>
      </c>
      <c r="F117" s="4" t="inlineStr">
        <is>
          <t>200.00</t>
        </is>
      </c>
    </row>
    <row collapsed="false" customFormat="false" customHeight="false" hidden="false" ht="12.1" outlineLevel="0" r="118">
      <c r="A118" s="5" t="s">
        <f>=HYPERLINK("https://www.leilaoonline.net/lote/detalhe/112727", "192")</f>
      </c>
      <c r="B118" s="4" t="s">
        <f>=HYPERLINK("https://www.leilaoonline.net/lote/detalhe/112727", " Lote contendo coleção 100 unidades  de Mini-Garrafas, de bebidas originais, diversos rótulos e sabores")</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=HYPERLINK("https://www.leilaoonline.net/lote/detalhe/112731", "205")</f>
      </c>
      <c r="B119" s="4" t="s">
        <f>=HYPERLINK("https://www.leilaoonline.net/lote/detalhe/112731", " LOTE COM APROX. 200 UNIDADES DE SPINNERS , DIVERSOS MODELOS E CORES. (sem uso, nas caixas) [ Confira o Vídeo ]")</f>
      </c>
      <c r="C119" s="4" t="inlineStr">
        <is>
          <t>Vendido</t>
        </is>
      </c>
      <c r="D119" s="4" t="inlineStr">
        <is>
          <t>1</t>
        </is>
      </c>
      <c r="E119" s="5" t="inlineStr">
        <is>
          <t>300,00</t>
        </is>
      </c>
      <c r="F119" s="4" t="inlineStr">
        <is>
          <t>200.00</t>
        </is>
      </c>
    </row>
    <row collapsed="false" customFormat="false" customHeight="false" hidden="false" ht="12.1" outlineLevel="0" r="120">
      <c r="A120" s="5" t="s">
        <f>=HYPERLINK("https://www.leilaoonline.net/lote/detalhe/112723", "247")</f>
      </c>
      <c r="B120" s="4" t="s">
        <f>=HYPERLINK("https://www.leilaoonline.net/lote/detalhe/112723", "03 GARRAFÕES DE 4,5 LITROS CADA DE CACHAÇA AMARELINHA ENVELHECIDA EM BARRIL DE MADEIRA DE CARVALHO")</f>
      </c>
      <c r="C120" s="4" t="inlineStr">
        <is>
          <t>Não vendido</t>
        </is>
      </c>
      <c r="D120" s="4" t="inlineStr">
        <is>
          <t>0</t>
        </is>
      </c>
      <c r="E120" s="5" t="inlineStr">
        <is>
          <t>150,00</t>
        </is>
      </c>
      <c r="F120" s="4" t="inlineStr">
        <is>
          <t>50.00</t>
        </is>
      </c>
    </row>
    <row collapsed="false" customFormat="false" customHeight="false" hidden="false" ht="12.1" outlineLevel="0" r="121">
      <c r="A121" s="5" t="s">
        <f>=HYPERLINK("https://www.leilaoonline.net/lote/detalhe/112737", "250")</f>
      </c>
      <c r="B121" s="4" t="s">
        <f>=HYPERLINK("https://www.leilaoonline.net/lote/detalhe/112737", " LOTE COM APROX. 100 UNIDADES DE SPINNERS , DIVERSOS MODELOS E CORES. (sem uso, nas caixas) [ Confira o Vídeo ]")</f>
      </c>
      <c r="C121" s="4" t="inlineStr">
        <is>
          <t>Não vendido</t>
        </is>
      </c>
      <c r="D121" s="4" t="inlineStr">
        <is>
          <t>0</t>
        </is>
      </c>
      <c r="E121" s="5" t="inlineStr">
        <is>
          <t>150,00</t>
        </is>
      </c>
      <c r="F121" s="4" t="inlineStr">
        <is>
          <t>200.00</t>
        </is>
      </c>
    </row>
    <row collapsed="false" customFormat="false" customHeight="false" hidden="false" ht="12.1" outlineLevel="0" r="122">
      <c r="A122" s="5" t="s">
        <f>=HYPERLINK("https://www.leilaoonline.net/lote/detalhe/112746", "251")</f>
      </c>
      <c r="B122" s="4" t="s">
        <f>=HYPERLINK("https://www.leilaoonline.net/lote/detalhe/112746", "[ VÍDEO ] LOTE C/ 10 UNIDADES DE CANTIL DE BOLSO EM INOX. 240 ml CHEIOS DE VODKA. VÁRIOS MODELOS. PRODUTO ORIGINAL (SEM USO E COM AS CAIXAS INDIVIDUAIS)")</f>
      </c>
      <c r="C122" s="4" t="inlineStr">
        <is>
          <t>Não vendido</t>
        </is>
      </c>
      <c r="D122" s="4" t="inlineStr">
        <is>
          <t>0</t>
        </is>
      </c>
      <c r="E122" s="5" t="inlineStr">
        <is>
          <t>250,00</t>
        </is>
      </c>
      <c r="F122" s="4" t="inlineStr">
        <is>
          <t>50.00</t>
        </is>
      </c>
    </row>
    <row collapsed="false" customFormat="false" customHeight="false" hidden="false" ht="12.1" outlineLevel="0" r="123">
      <c r="A123" s="5" t="s">
        <f>=HYPERLINK("https://www.leilaoonline.net/lote/detalhe/112715", "320")</f>
      </c>
      <c r="B123" s="4" t="s">
        <f>=HYPERLINK("https://www.leilaoonline.net/lote/detalhe/112715", "Diversas churrasqueiras elétricas e Peças.")</f>
      </c>
      <c r="C123" s="4" t="inlineStr">
        <is>
          <t>Não vendido</t>
        </is>
      </c>
      <c r="D123" s="4" t="inlineStr">
        <is>
          <t>0</t>
        </is>
      </c>
      <c r="E123" s="5" t="inlineStr">
        <is>
          <t>190,00</t>
        </is>
      </c>
      <c r="F123" s="4" t="inlineStr">
        <is>
          <t>50.00</t>
        </is>
      </c>
    </row>
    <row collapsed="false" customFormat="false" customHeight="false" hidden="false" ht="12.1" outlineLevel="0" r="124">
      <c r="A124" s="5" t="s">
        <f>=HYPERLINK("https://www.leilaoonline.net/lote/detalhe/112787", "345")</f>
      </c>
      <c r="B124" s="4" t="s">
        <f>=HYPERLINK("https://www.leilaoonline.net/lote/detalhe/112787", "30 GARRAFAS DE CACHAÇA SABOR AMARULA")</f>
      </c>
      <c r="C124" s="4" t="inlineStr">
        <is>
          <t>Não vendido</t>
        </is>
      </c>
      <c r="D124" s="4" t="inlineStr">
        <is>
          <t>0</t>
        </is>
      </c>
      <c r="E124" s="5" t="inlineStr">
        <is>
          <t>250,00</t>
        </is>
      </c>
      <c r="F124" s="4" t="inlineStr">
        <is>
          <t>50.00</t>
        </is>
      </c>
    </row>
    <row collapsed="false" customFormat="false" customHeight="false" hidden="false" ht="12.1" outlineLevel="0" r="125">
      <c r="A125" s="5" t="s">
        <f>=HYPERLINK("https://www.leilaoonline.net/lote/detalhe/112718", "365")</f>
      </c>
      <c r="B125" s="4" t="s">
        <f>=HYPERLINK("https://www.leilaoonline.net/lote/detalhe/112718", " 30 GARRAFAS DE VINHO TINTO SUAVE.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=HYPERLINK("https://www.leilaoonline.net/lote/detalhe/112719", "370")</f>
      </c>
      <c r="B126" s="4" t="s">
        <f>=HYPERLINK("https://www.leilaoonline.net/lote/detalhe/112719", " 30 GARRAFAS DE VINHO TINTO SECO. SAFRA DELVIGO. LEGÍTIMO DE SANTA CATARINA")</f>
      </c>
      <c r="C126" s="4" t="inlineStr">
        <is>
          <t>Não vendido</t>
        </is>
      </c>
      <c r="D126" s="4" t="inlineStr">
        <is>
          <t>0</t>
        </is>
      </c>
      <c r="E126" s="5" t="inlineStr">
        <is>
          <t>450,00</t>
        </is>
      </c>
      <c r="F126" s="4" t="inlineStr">
        <is>
          <t>50.00</t>
        </is>
      </c>
    </row>
    <row collapsed="false" customFormat="false" customHeight="false" hidden="false" ht="12.1" outlineLevel="0" r="127">
      <c r="A127" s="5" t="s">
        <f>=HYPERLINK("https://www.leilaoonline.net/lote/detalhe/112740", "377")</f>
      </c>
      <c r="B127" s="4" t="s">
        <f>=HYPERLINK("https://www.leilaoonline.net/lote/detalhe/112740", " LOTE COM APROX. 100 UNIDADES DE SPINNERS , DIVERSOS MODELOS E CORES. (sem uso, nas caixas) [ Confira o Vídeo ]")</f>
      </c>
      <c r="C127" s="4" t="inlineStr">
        <is>
          <t>Não vendido</t>
        </is>
      </c>
      <c r="D127" s="4" t="inlineStr">
        <is>
          <t>0</t>
        </is>
      </c>
      <c r="E127" s="5" t="inlineStr">
        <is>
          <t>150,00</t>
        </is>
      </c>
      <c r="F127" s="4" t="inlineStr">
        <is>
          <t>200.00</t>
        </is>
      </c>
    </row>
    <row collapsed="false" customFormat="false" customHeight="false" hidden="false" ht="12.1" outlineLevel="0" r="128">
      <c r="A128" s="5" t="s">
        <f>=HYPERLINK("https://www.leilaoonline.net/lote/detalhe/112717", "380")</f>
      </c>
      <c r="B128" s="4" t="s">
        <f>=HYPERLINK("https://www.leilaoonline.net/lote/detalhe/112717", " 30 GARRAFAS DE VINHO BRANCO SUAVE. SAFRA DELVIGO. LEGÍTIMO DE SANTA CATARINA")</f>
      </c>
      <c r="C128" s="4" t="inlineStr">
        <is>
          <t>Não vendido</t>
        </is>
      </c>
      <c r="D128" s="4" t="inlineStr">
        <is>
          <t>0</t>
        </is>
      </c>
      <c r="E128" s="5" t="inlineStr">
        <is>
          <t>450,00</t>
        </is>
      </c>
      <c r="F128" s="4" t="inlineStr">
        <is>
          <t>50.00</t>
        </is>
      </c>
    </row>
    <row collapsed="false" customFormat="false" customHeight="false" hidden="false" ht="12.1" outlineLevel="0" r="129">
      <c r="A129" s="5" t="s">
        <f>=HYPERLINK("https://www.leilaoonline.net/lote/detalhe/112721", "390")</f>
      </c>
      <c r="B129" s="4" t="s">
        <f>=HYPERLINK("https://www.leilaoonline.net/lote/detalhe/112721", "LOTE COM 30 GARRAFAS DE VINHO TINTO SECO.")</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=HYPERLINK("https://www.leilaoonline.net/lote/detalhe/112720", "395")</f>
      </c>
      <c r="B130" s="4" t="s">
        <f>=HYPERLINK("https://www.leilaoonline.net/lote/detalhe/112720", "LOTE COM 30 GARRAFAS DE VINHO TINTO SUAVE.")</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=HYPERLINK("https://www.leilaoonline.net/lote/detalhe/112843", "396")</f>
      </c>
      <c r="B131" s="4" t="s">
        <f>=HYPERLINK("https://www.leilaoonline.net/lote/detalhe/112843", "[ VÍDEOS ] LOTE CONTENDO 500 CÉDULAS DE DINHEIRO ANTIGO ORIGINAL, DE VÁRIOS VALORES E ÉPOCAS,  EM EXCELENTE ESTADO DE CONSERVAÇÃO, RARIDADE PARA COLECIONADORES.")</f>
      </c>
      <c r="C131" s="4" t="inlineStr">
        <is>
          <t>Não vendido</t>
        </is>
      </c>
      <c r="D131" s="4" t="inlineStr">
        <is>
          <t>0</t>
        </is>
      </c>
      <c r="E131" s="5" t="inlineStr">
        <is>
          <t>490,00</t>
        </is>
      </c>
      <c r="F131" s="4" t="inlineStr">
        <is>
          <t>100.00</t>
        </is>
      </c>
    </row>
    <row collapsed="false" customFormat="false" customHeight="false" hidden="false" ht="12.1" outlineLevel="0" r="132">
      <c r="A132" s="5" t="s">
        <f>=HYPERLINK("https://www.leilaoonline.net/lote/detalhe/112748", "400")</f>
      </c>
      <c r="B132" s="4" t="s">
        <f>=HYPERLINK("https://www.leilaoonline.net/lote/detalhe/112748", "10 GARRAFAS DE VINHO TINTO SUAVE. 02 LITROS CADA..")</f>
      </c>
      <c r="C132" s="4" t="inlineStr">
        <is>
          <t>Não vendido</t>
        </is>
      </c>
      <c r="D132" s="4" t="inlineStr">
        <is>
          <t>0</t>
        </is>
      </c>
      <c r="E132" s="5" t="inlineStr">
        <is>
          <t>350,00</t>
        </is>
      </c>
      <c r="F132" s="4" t="inlineStr">
        <is>
          <t>50.00</t>
        </is>
      </c>
    </row>
    <row collapsed="false" customFormat="false" customHeight="false" hidden="false" ht="12.1" outlineLevel="0" r="133">
      <c r="A133" s="5" t="s">
        <f>=HYPERLINK("https://www.leilaoonline.net/lote/detalhe/112795", "406")</f>
      </c>
      <c r="B133" s="4" t="s">
        <f>=HYPERLINK("https://www.leilaoonline.net/lote/detalhe/112795", "30 GARRAFAS DE CACHAÇA PRATA DA ROÇA")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=HYPERLINK("https://www.leilaoonline.net/lote/detalhe/112736", "526")</f>
      </c>
      <c r="B134" s="4" t="s">
        <f>=HYPERLINK("https://www.leilaoonline.net/lote/detalhe/112736", " LOTE COM APROX. 100 UNIDADES DE SPINNERS , DIVERSOS MODELOS E CORES. (sem uso, nas caixas) [ Confira o Vídeo ]")</f>
      </c>
      <c r="C134" s="4" t="inlineStr">
        <is>
          <t>Não vendido</t>
        </is>
      </c>
      <c r="D134" s="4" t="inlineStr">
        <is>
          <t>0</t>
        </is>
      </c>
      <c r="E134" s="5" t="inlineStr">
        <is>
          <t>150,00</t>
        </is>
      </c>
      <c r="F134" s="4" t="inlineStr">
        <is>
          <t>200.00</t>
        </is>
      </c>
    </row>
    <row collapsed="false" customFormat="false" customHeight="false" hidden="false" ht="12.1" outlineLevel="0" r="135">
      <c r="A135" s="5" t="s">
        <f>=HYPERLINK("https://www.leilaoonline.net/lote/detalhe/112722", "552")</f>
      </c>
      <c r="B135" s="4" t="s">
        <f>=HYPERLINK("https://www.leilaoonline.net/lote/detalhe/112722", "10 GARRAFÕES DE 4,5 LITROS CADA DE CACHAÇA PRATA ENVELHECIDA EM BARRIL DE MADEIRA")</f>
      </c>
      <c r="C135" s="4" t="inlineStr">
        <is>
          <t>Não vendido</t>
        </is>
      </c>
      <c r="D135" s="4" t="inlineStr">
        <is>
          <t>0</t>
        </is>
      </c>
      <c r="E135" s="5" t="inlineStr">
        <is>
          <t>490,00</t>
        </is>
      </c>
      <c r="F135" s="4" t="inlineStr">
        <is>
          <t>50.00</t>
        </is>
      </c>
    </row>
    <row collapsed="false" customFormat="false" customHeight="false" hidden="false" ht="12.1" outlineLevel="0" r="136">
      <c r="A136" s="5" t="s">
        <f>=HYPERLINK("https://www.leilaoonline.net/lote/detalhe/112730", "563")</f>
      </c>
      <c r="B136" s="4" t="s">
        <f>=HYPERLINK("https://www.leilaoonline.net/lote/detalhe/112730", " LOTE COM APROX. 300 UNIDADES DE SPINNERS , DIVERSOS MODELOS E CORES. (sem uso, nas caixas) [ Confira o Vídeo ]")</f>
      </c>
      <c r="C136" s="4" t="inlineStr">
        <is>
          <t>Não vendido</t>
        </is>
      </c>
      <c r="D136" s="4" t="inlineStr">
        <is>
          <t>0</t>
        </is>
      </c>
      <c r="E136" s="5" t="inlineStr">
        <is>
          <t>450,00</t>
        </is>
      </c>
      <c r="F136" s="4" t="inlineStr">
        <is>
          <t>200.00</t>
        </is>
      </c>
    </row>
    <row collapsed="false" customFormat="false" customHeight="false" hidden="false" ht="12.1" outlineLevel="0" r="137">
      <c r="A137" s="5" t="s">
        <f>=HYPERLINK("https://www.leilaoonline.net/lote/detalhe/112841", "564")</f>
      </c>
      <c r="B137" s="4" t="s">
        <f>=HYPERLINK("https://www.leilaoonline.net/lote/detalhe/112841", "[ VÍDEOS ] LOTE CONTENDO 500 CÉDULAS DE DINHEIRO ANTIGO ORIGINAL, DE VÁRIOS VALORES E ÉPOCAS,  EM EXCELENTE ESTADO DE CONSERVAÇÃO, RARIDADE PARA COLECIONADORES.")</f>
      </c>
      <c r="C137" s="4" t="inlineStr">
        <is>
          <t>Não vendido</t>
        </is>
      </c>
      <c r="D137" s="4" t="inlineStr">
        <is>
          <t>0</t>
        </is>
      </c>
      <c r="E137" s="5" t="inlineStr">
        <is>
          <t>490,00</t>
        </is>
      </c>
      <c r="F137" s="4" t="inlineStr">
        <is>
          <t>100.00</t>
        </is>
      </c>
    </row>
    <row collapsed="false" customFormat="false" customHeight="false" hidden="false" ht="12.1" outlineLevel="0" r="138">
      <c r="A138" s="5" t="s">
        <f>=HYPERLINK("https://www.leilaoonline.net/lote/detalhe/112789", "570")</f>
      </c>
      <c r="B138" s="4" t="s">
        <f>=HYPERLINK("https://www.leilaoonline.net/lote/detalhe/112789", "30 GARRAFAS DE CACHAÇA SABOR AMARULA")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=HYPERLINK("https://www.leilaoonline.net/lote/detalhe/112729", "574")</f>
      </c>
      <c r="B139" s="4" t="s">
        <f>=HYPERLINK("https://www.leilaoonline.net/lote/detalhe/112729", " LOTE COM APROX. 100 UNIDADES DE SPINNERS , DIVERSOS MODELOS E CORES. (sem uso, nas caixas) [ Confira o Vídeo ]")</f>
      </c>
      <c r="C139" s="4" t="inlineStr">
        <is>
          <t>Não vendido</t>
        </is>
      </c>
      <c r="D139" s="4" t="inlineStr">
        <is>
          <t>0</t>
        </is>
      </c>
      <c r="E139" s="5" t="inlineStr">
        <is>
          <t>150,00</t>
        </is>
      </c>
      <c r="F139" s="4" t="inlineStr">
        <is>
          <t>200.00</t>
        </is>
      </c>
    </row>
    <row collapsed="false" customFormat="false" customHeight="false" hidden="false" ht="12.1" outlineLevel="0" r="140">
      <c r="A140" s="5" t="s">
        <f>=HYPERLINK("https://www.leilaoonline.net/lote/detalhe/112716", "577")</f>
      </c>
      <c r="B140" s="4" t="s">
        <f>=HYPERLINK("https://www.leilaoonline.net/lote/detalhe/112716", " 30 GARRAFAS DE VINHOS, TINTO SUAVE, TINTO SECO, BRANCO SUAVE, BRANCO SECO E ROSADO, SAFRA DELVIGO LEGÍTIMO, DE SANTA CATARINA")</f>
      </c>
      <c r="C140" s="4" t="inlineStr">
        <is>
          <t>Não vendido</t>
        </is>
      </c>
      <c r="D140" s="4" t="inlineStr">
        <is>
          <t>0</t>
        </is>
      </c>
      <c r="E140" s="5" t="inlineStr">
        <is>
          <t>450,00</t>
        </is>
      </c>
      <c r="F140" s="4" t="inlineStr">
        <is>
          <t>50.00</t>
        </is>
      </c>
    </row>
    <row collapsed="false" customFormat="false" customHeight="false" hidden="false" ht="12.1" outlineLevel="0" r="141">
      <c r="A141" s="5" t="s">
        <f>=HYPERLINK("https://www.leilaoonline.net/lote/detalhe/112788", "580")</f>
      </c>
      <c r="B141" s="4" t="s">
        <f>=HYPERLINK("https://www.leilaoonline.net/lote/detalhe/112788", "30 GARRAFAS DE CACHAÇA BLEND AMADEIRADA, 700ml CADA GARRAFA")</f>
      </c>
      <c r="C141" s="4" t="inlineStr">
        <is>
          <t>Vendido</t>
        </is>
      </c>
      <c r="D141" s="4" t="inlineStr">
        <is>
          <t>1</t>
        </is>
      </c>
      <c r="E141" s="5" t="inlineStr">
        <is>
          <t>250,00</t>
        </is>
      </c>
      <c r="F141" s="4" t="inlineStr">
        <is>
          <t>50.00</t>
        </is>
      </c>
    </row>
    <row collapsed="false" customFormat="false" customHeight="false" hidden="false" ht="12.1" outlineLevel="0" r="142">
      <c r="A142" s="5" t="s">
        <f>=HYPERLINK("https://www.leilaoonline.net/lote/detalhe/112735", "581")</f>
      </c>
      <c r="B142" s="4" t="s">
        <f>=HYPERLINK("https://www.leilaoonline.net/lote/detalhe/112735", " LOTE COM APROX. 100 UNIDADES DE SPINNERS , DIVERSOS MODELOS E CORES. (sem uso, nas caixas) [ Confira o Vídeo ]")</f>
      </c>
      <c r="C142" s="4" t="inlineStr">
        <is>
          <t>Não vendido</t>
        </is>
      </c>
      <c r="D142" s="4" t="inlineStr">
        <is>
          <t>0</t>
        </is>
      </c>
      <c r="E142" s="5" t="inlineStr">
        <is>
          <t>150,00</t>
        </is>
      </c>
      <c r="F142" s="4" t="inlineStr">
        <is>
          <t>200.00</t>
        </is>
      </c>
    </row>
    <row collapsed="false" customFormat="false" customHeight="false" hidden="false" ht="12.1" outlineLevel="0" r="143">
      <c r="A143" s="5" t="s">
        <f>=HYPERLINK("https://www.leilaoonline.net/lote/detalhe/112724", "582")</f>
      </c>
      <c r="B143" s="4" t="s">
        <f>=HYPERLINK("https://www.leilaoonline.net/lote/detalhe/112724", "10 GARRAFÕES DE 4,5 LITROS CADA DE CACHAÇA AMARELINHA ENVELHECIDA EM BARRIL DE MADEIRA DE CARVALHO")</f>
      </c>
      <c r="C143" s="4" t="inlineStr">
        <is>
          <t>Não vendido</t>
        </is>
      </c>
      <c r="D143" s="4" t="inlineStr">
        <is>
          <t>0</t>
        </is>
      </c>
      <c r="E143" s="5" t="inlineStr">
        <is>
          <t>490,00</t>
        </is>
      </c>
      <c r="F143" s="4" t="inlineStr">
        <is>
          <t>50.00</t>
        </is>
      </c>
    </row>
    <row collapsed="false" customFormat="false" customHeight="false" hidden="false" ht="12.1" outlineLevel="0" r="144">
      <c r="A144" s="5" t="s">
        <f>=HYPERLINK("https://www.leilaoonline.net/lote/detalhe/112794", "665")</f>
      </c>
      <c r="B144" s="4" t="s">
        <f>=HYPERLINK("https://www.leilaoonline.net/lote/detalhe/112794", " 30 GARRAFAS DE CACHAÇA SABOR AMARULA - 700ml CADA GARRAFA")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=HYPERLINK("https://www.leilaoonline.net/lote/detalhe/112803", "703")</f>
      </c>
      <c r="B145" s="4" t="s">
        <f>=HYPERLINK("https://www.leilaoonline.net/lote/detalhe/112803", "30 GARRAFAS DE CACHAÇA SABOR COQUINHO COM MEL")</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=HYPERLINK("https://www.leilaoonline.net/lote/detalhe/112801", "707")</f>
      </c>
      <c r="B146" s="4" t="s">
        <f>=HYPERLINK("https://www.leilaoonline.net/lote/detalhe/112801", " 30 GARRAFAS DE CACHAÇA SABOR UMBURANA COM MEL - 700ml CADA GARRAFA")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=HYPERLINK("https://www.leilaoonline.net/lote/detalhe/112734", "710")</f>
      </c>
      <c r="B147" s="4" t="s">
        <f>=HYPERLINK("https://www.leilaoonline.net/lote/detalhe/112734", " LOTE COM APROX. 300 UNIDADES DE SPINNERS , DIVERSOS MODELOS E CORES. (sem uso, nas caixas) [ Confira o Vídeo ]")</f>
      </c>
      <c r="C147" s="4" t="inlineStr">
        <is>
          <t>Não vendido</t>
        </is>
      </c>
      <c r="D147" s="4" t="inlineStr">
        <is>
          <t>0</t>
        </is>
      </c>
      <c r="E147" s="5" t="inlineStr">
        <is>
          <t>450,00</t>
        </is>
      </c>
      <c r="F147" s="4" t="inlineStr">
        <is>
          <t>200.00</t>
        </is>
      </c>
    </row>
    <row collapsed="false" customFormat="false" customHeight="false" hidden="false" ht="12.1" outlineLevel="0" r="148">
      <c r="A148" s="5" t="s">
        <f>=HYPERLINK("https://www.leilaoonline.net/lote/detalhe/112792", "714")</f>
      </c>
      <c r="B148" s="4" t="s">
        <f>=HYPERLINK("https://www.leilaoonline.net/lote/detalhe/112792", " LOTE C/ 30 GARRAFAS DE CACHAÇA DE BANANA (38 GL). 720ml CADA, FEITA COM EXTRATO NATURAL DE BANANA (CACHAÇA DA ROÇA)")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=HYPERLINK("https://www.leilaoonline.net/lote/detalhe/112800", "752")</f>
      </c>
      <c r="B149" s="4" t="s">
        <f>=HYPERLINK("https://www.leilaoonline.net/lote/detalhe/112800", " 30 GARRAFAS DE CACHAÇA SABOR UMBURANA - 700ml CADA GARRAFA")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=HYPERLINK("https://www.leilaoonline.net/lote/detalhe/112802", "753")</f>
      </c>
      <c r="B150" s="4" t="s">
        <f>=HYPERLINK("https://www.leilaoonline.net/lote/detalhe/112802", " 30 GARRAFAS DE CACHAÇA SABOR JABUTICABA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=HYPERLINK("https://www.leilaoonline.net/lote/detalhe/112739", "754")</f>
      </c>
      <c r="B151" s="4" t="s">
        <f>=HYPERLINK("https://www.leilaoonline.net/lote/detalhe/112739", " LOTE COM APROX. 100 UNIDADES DE SPINNERS , DIVERSOS MODELOS E CORES. (sem uso, nas caixas) [ Confira o Vídeo ]")</f>
      </c>
      <c r="C151" s="4" t="inlineStr">
        <is>
          <t>Não vendido</t>
        </is>
      </c>
      <c r="D151" s="4" t="inlineStr">
        <is>
          <t>0</t>
        </is>
      </c>
      <c r="E151" s="5" t="inlineStr">
        <is>
          <t>150,00</t>
        </is>
      </c>
      <c r="F151" s="4" t="inlineStr">
        <is>
          <t>200.00</t>
        </is>
      </c>
    </row>
    <row collapsed="false" customFormat="false" customHeight="false" hidden="false" ht="12.1" outlineLevel="0" r="152">
      <c r="A152" s="5" t="s">
        <f>=HYPERLINK("https://www.leilaoonline.net/lote/detalhe/112797", "757")</f>
      </c>
      <c r="B152" s="4" t="s">
        <f>=HYPERLINK("https://www.leilaoonline.net/lote/detalhe/112797", " 30 GARRAFAS DE CACHAÇA SABOR CANELINHA OURO - 700ml CADA GARRAFA")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=HYPERLINK("https://www.leilaoonline.net/lote/detalhe/112790", "758")</f>
      </c>
      <c r="B153" s="4" t="s">
        <f>=HYPERLINK("https://www.leilaoonline.net/lote/detalhe/112790", " LOTE C/ 30 GARRAFAS DE CACHAÇA PRATA. 720ml CADA, ENVELHECIDAS NO BARRIL DE MADEIRA")</f>
      </c>
      <c r="C153" s="4" t="inlineStr">
        <is>
          <t>Não vendido</t>
        </is>
      </c>
      <c r="D153" s="4" t="inlineStr">
        <is>
          <t>0</t>
        </is>
      </c>
      <c r="E153" s="5" t="inlineStr">
        <is>
          <t>250,00</t>
        </is>
      </c>
      <c r="F153" s="4" t="inlineStr">
        <is>
          <t>50.00</t>
        </is>
      </c>
    </row>
    <row collapsed="false" customFormat="false" customHeight="false" hidden="false" ht="12.1" outlineLevel="0" r="154">
      <c r="A154" s="5" t="s">
        <f>=HYPERLINK("https://www.leilaoonline.net/lote/detalhe/112725", "765")</f>
      </c>
      <c r="B154" s="4" t="s">
        <f>=HYPERLINK("https://www.leilaoonline.net/lote/detalhe/112725", " LOTE COM APROX. 100 UNIDADES DE SPINNERS , DIVERSOS MODELOS E CORES. (sem uso, nas caixas) [ Confira o Vídeo ]")</f>
      </c>
      <c r="C154" s="4" t="inlineStr">
        <is>
          <t>Não vendido</t>
        </is>
      </c>
      <c r="D154" s="4" t="inlineStr">
        <is>
          <t>0</t>
        </is>
      </c>
      <c r="E154" s="5" t="inlineStr">
        <is>
          <t>150,00</t>
        </is>
      </c>
      <c r="F154" s="4" t="inlineStr">
        <is>
          <t>200.00</t>
        </is>
      </c>
    </row>
    <row collapsed="false" customFormat="false" customHeight="false" hidden="false" ht="12.1" outlineLevel="0" r="155">
      <c r="A155" s="5" t="s">
        <f>=HYPERLINK("https://www.leilaoonline.net/lote/detalhe/112791", "799")</f>
      </c>
      <c r="B155" s="4" t="s">
        <f>=HYPERLINK("https://www.leilaoonline.net/lote/detalhe/112791", " LOTE C/ 30 GARRAFAS DE CACHAÇA DE BANANA (38 GL). 720ml CADA, FEITA COM EXTRATO NATURAL DE BANANA (CACHAÇA DA ROÇA)")</f>
      </c>
      <c r="C155" s="4" t="inlineStr">
        <is>
          <t>Não vendido</t>
        </is>
      </c>
      <c r="D155" s="4" t="inlineStr">
        <is>
          <t>0</t>
        </is>
      </c>
      <c r="E155" s="5" t="inlineStr">
        <is>
          <t>250,00</t>
        </is>
      </c>
      <c r="F155" s="4" t="inlineStr">
        <is>
          <t>50.00</t>
        </is>
      </c>
    </row>
    <row collapsed="false" customFormat="false" customHeight="false" hidden="false" ht="12.1" outlineLevel="0" r="156">
      <c r="A156" s="5" t="s">
        <f>=HYPERLINK("https://www.leilaoonline.net/lote/detalhe/112796", "801")</f>
      </c>
      <c r="B156" s="4" t="s">
        <f>=HYPERLINK("https://www.leilaoonline.net/lote/detalhe/112796", " 30 GARRAFAS DE CACHAÇA SABOR COQUNHO MEL - 700ml CADA GARRAFA")</f>
      </c>
      <c r="C156" s="4" t="inlineStr">
        <is>
          <t>Não vendido</t>
        </is>
      </c>
      <c r="D156" s="4" t="inlineStr">
        <is>
          <t>0</t>
        </is>
      </c>
      <c r="E156" s="5" t="inlineStr">
        <is>
          <t>250,00</t>
        </is>
      </c>
      <c r="F156" s="4" t="inlineStr">
        <is>
          <t>50.00</t>
        </is>
      </c>
    </row>
    <row collapsed="false" customFormat="false" customHeight="false" hidden="false" ht="12.1" outlineLevel="0" r="157">
      <c r="A157" s="5" t="s">
        <f>=HYPERLINK("https://www.leilaoonline.net/lote/detalhe/112799", "805")</f>
      </c>
      <c r="B157" s="4" t="s">
        <f>=HYPERLINK("https://www.leilaoonline.net/lote/detalhe/112799", " 30 GARRAFAS DE CACHAÇA SABOR PEQUI - 700ml CADA GARRAFA")</f>
      </c>
      <c r="C157" s="4" t="inlineStr">
        <is>
          <t>Não vendido</t>
        </is>
      </c>
      <c r="D157" s="4" t="inlineStr">
        <is>
          <t>0</t>
        </is>
      </c>
      <c r="E157" s="5" t="inlineStr">
        <is>
          <t>250,00</t>
        </is>
      </c>
      <c r="F157" s="4" t="inlineStr">
        <is>
          <t>50.00</t>
        </is>
      </c>
    </row>
    <row collapsed="false" customFormat="false" customHeight="false" hidden="false" ht="12.1" outlineLevel="0" r="158">
      <c r="A158" s="5" t="s">
        <f>=HYPERLINK("https://www.leilaoonline.net/lote/detalhe/112793", "806")</f>
      </c>
      <c r="B158" s="4" t="s">
        <f>=HYPERLINK("https://www.leilaoonline.net/lote/detalhe/112793", "30 GARRAFAS DE CACHAÇA DE CARVALHO, ENVELHECIDA EM BARRIL DE MADEIRA DE CARVALHO, (MACIA E AMADEIRADA)")</f>
      </c>
      <c r="C158" s="4" t="inlineStr">
        <is>
          <t>Vendido</t>
        </is>
      </c>
      <c r="D158" s="4" t="inlineStr">
        <is>
          <t>1</t>
        </is>
      </c>
      <c r="E158" s="5" t="inlineStr">
        <is>
          <t>250,00</t>
        </is>
      </c>
      <c r="F158"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2026-09-30T03:15:55.00Z</dcterms:created>
  <dc:creator>Tellks Tecnologia</dc:creator>
  <cp:revision>0</cp:revision>
</cp:coreProperties>
</file>