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CASE 821C - CAT 938G - 18 CAMINHÕES - 13 TRATORES - PRANCHA -  24 VEICULOS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09/03/2022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=HYPERLINK("https://www.leilaoonline.net/lote/detalhe/116305", "226")</f>
      </c>
      <c r="B11" s="4" t="s">
        <f>=HYPERLINK("https://www.leilaoonline.net/lote/detalhe/116305", " TRATOR JOHN DEERE 6180J 4X4, ANO 2012/2012,  PATR. 501071,  LOC. ARIRANHA ")</f>
      </c>
      <c r="C11" s="4" t="inlineStr">
        <is>
          <t>Vendido</t>
        </is>
      </c>
      <c r="D11" s="4" t="inlineStr">
        <is>
          <t>134</t>
        </is>
      </c>
      <c r="E11" s="5" t="inlineStr">
        <is>
          <t>197.000,00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=HYPERLINK("https://www.leilaoonline.net/lote/detalhe/116312", "227")</f>
      </c>
      <c r="B12" s="4" t="s">
        <f>=HYPERLINK("https://www.leilaoonline.net/lote/detalhe/116312", " TRATOR JOHN DEERE 6180J 4X4, ANO 2012/2012,  PATR. 501075,  LOC. ARIRANHA ")</f>
      </c>
      <c r="C12" s="4" t="inlineStr">
        <is>
          <t>Vendido</t>
        </is>
      </c>
      <c r="D12" s="4" t="inlineStr">
        <is>
          <t>123</t>
        </is>
      </c>
      <c r="E12" s="5" t="inlineStr">
        <is>
          <t>206.000,00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=HYPERLINK("https://www.leilaoonline.net/lote/detalhe/116317", "228")</f>
      </c>
      <c r="B13" s="4" t="s">
        <f>=HYPERLINK("https://www.leilaoonline.net/lote/detalhe/116317", " TRATOR VALTRA BH 180 4X4, ANO 2012/2012, PATR. 505343,  LOC. ARIRANHA ")</f>
      </c>
      <c r="C13" s="4" t="inlineStr">
        <is>
          <t>Vendido</t>
        </is>
      </c>
      <c r="D13" s="4" t="inlineStr">
        <is>
          <t>101</t>
        </is>
      </c>
      <c r="E13" s="5" t="inlineStr">
        <is>
          <t>166.000,00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=HYPERLINK("https://www.leilaoonline.net/lote/detalhe/116314", "229")</f>
      </c>
      <c r="B14" s="4" t="s">
        <f>=HYPERLINK("https://www.leilaoonline.net/lote/detalhe/116314", " TRATOR VALTRA BH 180 4X4, ANO 2012/2012, PATR. 505340,  LOC. ARIRANHA ")</f>
      </c>
      <c r="C14" s="4" t="inlineStr">
        <is>
          <t>Vendido</t>
        </is>
      </c>
      <c r="D14" s="4" t="inlineStr">
        <is>
          <t>87</t>
        </is>
      </c>
      <c r="E14" s="5" t="inlineStr">
        <is>
          <t>144.000,00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=HYPERLINK("https://www.leilaoonline.net/lote/detalhe/116350", "230")</f>
      </c>
      <c r="B15" s="4" t="s">
        <f>=HYPERLINK("https://www.leilaoonline.net/lote/detalhe/116350", " TRATOR JOHN DEERE 8320R 4X4 (6) , ANO 2011/2011, PATR. 501335 , LOC. ARIRANHA")</f>
      </c>
      <c r="C15" s="4" t="inlineStr">
        <is>
          <t>Vendido</t>
        </is>
      </c>
      <c r="D15" s="4" t="inlineStr">
        <is>
          <t>221</t>
        </is>
      </c>
      <c r="E15" s="5" t="inlineStr">
        <is>
          <t>368.000,00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=HYPERLINK("https://www.leilaoonline.net/lote/detalhe/116321", "231")</f>
      </c>
      <c r="B16" s="4" t="s">
        <f>=HYPERLINK("https://www.leilaoonline.net/lote/detalhe/116321", " COLHEDORA JOHN DEERE 3520 C/ ESTEIRA, ANO 2010/2010, PATR. 704024,  LOC. ARIRANHA  ")</f>
      </c>
      <c r="C16" s="4" t="inlineStr">
        <is>
          <t>Vendido</t>
        </is>
      </c>
      <c r="D16" s="4" t="inlineStr">
        <is>
          <t>32</t>
        </is>
      </c>
      <c r="E16" s="5" t="inlineStr">
        <is>
          <t>57.000,00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=HYPERLINK("https://www.leilaoonline.net/lote/detalhe/116306", "232")</f>
      </c>
      <c r="B17" s="4" t="s">
        <f>=HYPERLINK("https://www.leilaoonline.net/lote/detalhe/116306", " CAMINHÃO VOLVO FM 440 6X4T, ANO 2008/2008, PATR. 104608,  LOC. ARIRANHA ")</f>
      </c>
      <c r="C17" s="4" t="inlineStr">
        <is>
          <t>Vendido</t>
        </is>
      </c>
      <c r="D17" s="4" t="inlineStr">
        <is>
          <t>50</t>
        </is>
      </c>
      <c r="E17" s="5" t="inlineStr">
        <is>
          <t>94.000,00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=HYPERLINK("https://www.leilaoonline.net/lote/detalhe/116309", "233")</f>
      </c>
      <c r="B18" s="4" t="s">
        <f>=HYPERLINK("https://www.leilaoonline.net/lote/detalhe/116309", " CAMINHÃO VOLVO FM 370 4X2T, ANO 2011/2011, PATR. 343868,  LOC. ARIRANHA ")</f>
      </c>
      <c r="C18" s="4" t="inlineStr">
        <is>
          <t>Vendido</t>
        </is>
      </c>
      <c r="D18" s="4" t="inlineStr">
        <is>
          <t>68</t>
        </is>
      </c>
      <c r="E18" s="5" t="inlineStr">
        <is>
          <t>118.000,00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=HYPERLINK("https://www.leilaoonline.net/lote/detalhe/116304", "234")</f>
      </c>
      <c r="B19" s="4" t="s">
        <f>=HYPERLINK("https://www.leilaoonline.net/lote/detalhe/116304", " CAMINHÃO VOLVO FM 440 6X4T, ANO 2010/2010, PATR, 104657,  LOC. ARIRANHA ")</f>
      </c>
      <c r="C19" s="4" t="inlineStr">
        <is>
          <t>Vendido</t>
        </is>
      </c>
      <c r="D19" s="4" t="inlineStr">
        <is>
          <t>66</t>
        </is>
      </c>
      <c r="E19" s="5" t="inlineStr">
        <is>
          <t>126.000,00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=HYPERLINK("https://www.leilaoonline.net/lote/detalhe/116300", "235")</f>
      </c>
      <c r="B20" s="4" t="s">
        <f>=HYPERLINK("https://www.leilaoonline.net/lote/detalhe/116300", " CAMINHÃO VOLVO FM 440 6X4T , ANO 2008/2008, PATR. 104609,  LOC. ARIRANHA ")</f>
      </c>
      <c r="C20" s="4" t="inlineStr">
        <is>
          <t>Vendido</t>
        </is>
      </c>
      <c r="D20" s="4" t="inlineStr">
        <is>
          <t>79</t>
        </is>
      </c>
      <c r="E20" s="5" t="inlineStr">
        <is>
          <t>128.000,00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=HYPERLINK("https://www.leilaoonline.net/lote/detalhe/117711", "236")</f>
      </c>
      <c r="B21" s="4" t="s">
        <f>=HYPERLINK("https://www.leilaoonline.net/lote/detalhe/117711", "CAMINHÃO VOLVO VM 260 6X4, ANO 2007/2008, PATR. 328001, LOC.Santa Albertina ")</f>
      </c>
      <c r="C21" s="4" t="inlineStr">
        <is>
          <t>Vendido</t>
        </is>
      </c>
      <c r="D21" s="4" t="inlineStr">
        <is>
          <t>49</t>
        </is>
      </c>
      <c r="E21" s="5" t="inlineStr">
        <is>
          <t>116.000,00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=HYPERLINK("https://www.leilaoonline.net/lote/detalhe/116358", "250")</f>
      </c>
      <c r="B22" s="4" t="s">
        <f>=HYPERLINK("https://www.leilaoonline.net/lote/detalhe/116358", " TRATOR VALTRA BM 110 4X4, ANO 2006/2006, PATR. 505431 , LOC. PALESTINA")</f>
      </c>
      <c r="C22" s="4" t="inlineStr">
        <is>
          <t>Vendido</t>
        </is>
      </c>
      <c r="D22" s="4" t="inlineStr">
        <is>
          <t>85</t>
        </is>
      </c>
      <c r="E22" s="5" t="inlineStr">
        <is>
          <t>135.000,00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=HYPERLINK("https://www.leilaoonline.net/lote/detalhe/116339", "251")</f>
      </c>
      <c r="B23" s="4" t="s">
        <f>=HYPERLINK("https://www.leilaoonline.net/lote/detalhe/116339", " CAMINHÃO MERCEDES BENZ 2726K/36 6 ACOPLADO TRANSBORDO, ANO 2009/2009, PATR. 121361,  LOC. PALESTINA")</f>
      </c>
      <c r="C23" s="4" t="inlineStr">
        <is>
          <t>Vendido</t>
        </is>
      </c>
      <c r="D23" s="4" t="inlineStr">
        <is>
          <t>23</t>
        </is>
      </c>
      <c r="E23" s="5" t="inlineStr">
        <is>
          <t>57.000,00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=HYPERLINK("https://www.leilaoonline.net/lote/detalhe/116348", "252")</f>
      </c>
      <c r="B24" s="4" t="s">
        <f>=HYPERLINK("https://www.leilaoonline.net/lote/detalhe/116348", " SEMIREBOQUE RANDON RQ C (PRANCHA), ANO 1975/1975, PATR. 360570  , LOC. PALESTINA")</f>
      </c>
      <c r="C24" s="4" t="inlineStr">
        <is>
          <t>Vendido</t>
        </is>
      </c>
      <c r="D24" s="4" t="inlineStr">
        <is>
          <t>53</t>
        </is>
      </c>
      <c r="E24" s="5" t="inlineStr">
        <is>
          <t>93.000,00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=HYPERLINK("https://www.leilaoonline.net/lote/detalhe/116318", "253")</f>
      </c>
      <c r="B25" s="4" t="s">
        <f>=HYPERLINK("https://www.leilaoonline.net/lote/detalhe/116318", " PÁ CASE 821C, ANO 2005/2005, PATR. 600262,  LOC. ARIRANHA  ")</f>
      </c>
      <c r="C25" s="4" t="inlineStr">
        <is>
          <t>Vendido</t>
        </is>
      </c>
      <c r="D25" s="4" t="inlineStr">
        <is>
          <t>84</t>
        </is>
      </c>
      <c r="E25" s="5" t="inlineStr">
        <is>
          <t>184.000,00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=HYPERLINK("https://www.leilaoonline.net/lote/detalhe/116324", "254")</f>
      </c>
      <c r="B26" s="4" t="s">
        <f>=HYPERLINK("https://www.leilaoonline.net/lote/detalhe/116324", " PÁ CATERPILLAR 938GII, ANO 2007/2007, PATR. 601491,  LOC. ARIRANHA  ")</f>
      </c>
      <c r="C26" s="4" t="inlineStr">
        <is>
          <t>Vendido</t>
        </is>
      </c>
      <c r="D26" s="4" t="inlineStr">
        <is>
          <t>133</t>
        </is>
      </c>
      <c r="E26" s="5" t="inlineStr">
        <is>
          <t>187.000,00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=HYPERLINK("https://www.leilaoonline.net/lote/detalhe/116341", "255")</f>
      </c>
      <c r="B27" s="4" t="s">
        <f>=HYPERLINK("https://www.leilaoonline.net/lote/detalhe/116341", " VW SAVEIRO RB MBVS ROBUS, ANO 2019/2020,  PATR. 944202  LOC. ARIRANHA")</f>
      </c>
      <c r="C27" s="4" t="inlineStr">
        <is>
          <t>Vendido</t>
        </is>
      </c>
      <c r="D27" s="4" t="inlineStr">
        <is>
          <t>42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=HYPERLINK("https://www.leilaoonline.net/lote/detalhe/116332", "256")</f>
      </c>
      <c r="B28" s="4" t="s">
        <f>=HYPERLINK("https://www.leilaoonline.net/lote/detalhe/116332", " VW GOL TL MCV, ANO 2017/2018,  PATR. 912.267,  LOC. ARIRANHA")</f>
      </c>
      <c r="C28" s="4" t="inlineStr">
        <is>
          <t>Vendido</t>
        </is>
      </c>
      <c r="D28" s="4" t="inlineStr">
        <is>
          <t>25</t>
        </is>
      </c>
      <c r="E28" s="5" t="inlineStr">
        <is>
          <t>29.000,00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=HYPERLINK("https://www.leilaoonline.net/lote/detalhe/116333", "257")</f>
      </c>
      <c r="B29" s="4" t="s">
        <f>=HYPERLINK("https://www.leilaoonline.net/lote/detalhe/116333", " VW GOL TL MCV, ANO 2017/2018,  PATR. 912.266,  LOC. ARIRANHA")</f>
      </c>
      <c r="C29" s="4" t="inlineStr">
        <is>
          <t>Vendido</t>
        </is>
      </c>
      <c r="D29" s="4" t="inlineStr">
        <is>
          <t>28</t>
        </is>
      </c>
      <c r="E29" s="5" t="inlineStr">
        <is>
          <t>31.000,00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=HYPERLINK("https://www.leilaoonline.net/lote/detalhe/116316", "258")</f>
      </c>
      <c r="B30" s="4" t="s">
        <f>=HYPERLINK("https://www.leilaoonline.net/lote/detalhe/116316", " TRATOR VALTRA BH 180 4X4, ANO 2012/2012,  PATR. 505310,  LOC. ARIRANHA ")</f>
      </c>
      <c r="C30" s="4" t="inlineStr">
        <is>
          <t>Vendido</t>
        </is>
      </c>
      <c r="D30" s="4" t="inlineStr">
        <is>
          <t>94</t>
        </is>
      </c>
      <c r="E30" s="5" t="inlineStr">
        <is>
          <t>151.000,00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=HYPERLINK("https://www.leilaoonline.net/lote/detalhe/116297", "259")</f>
      </c>
      <c r="B31" s="4" t="s">
        <f>=HYPERLINK("https://www.leilaoonline.net/lote/detalhe/116297", " CAMINHÃO VOLVO FM 440 6X4T, ANO 2008/2008, PATR. 104606,  LOC. ARIRANHA ")</f>
      </c>
      <c r="C31" s="4" t="inlineStr">
        <is>
          <t>Vendido</t>
        </is>
      </c>
      <c r="D31" s="4" t="inlineStr">
        <is>
          <t>75</t>
        </is>
      </c>
      <c r="E31" s="5" t="inlineStr">
        <is>
          <t>123.000,00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=HYPERLINK("https://www.leilaoonline.net/lote/detalhe/116315", "261")</f>
      </c>
      <c r="B32" s="4" t="s">
        <f>=HYPERLINK("https://www.leilaoonline.net/lote/detalhe/116315", " TRATOR VALTRA BH 180 4X4, ANO 2012/2012,  PATR. 505304,  LOC. ARIRANHA ")</f>
      </c>
      <c r="C32" s="4" t="inlineStr">
        <is>
          <t>Vendido</t>
        </is>
      </c>
      <c r="D32" s="4" t="inlineStr">
        <is>
          <t>88</t>
        </is>
      </c>
      <c r="E32" s="5" t="inlineStr">
        <is>
          <t>146.000,00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=HYPERLINK("https://www.leilaoonline.net/lote/detalhe/116313", "268")</f>
      </c>
      <c r="B33" s="4" t="s">
        <f>=HYPERLINK("https://www.leilaoonline.net/lote/detalhe/116313", " TRATOR VALTRA BH 180 4X4, ANO 2012/2012, PATR. 505331,  LOC. ARIRANHA ")</f>
      </c>
      <c r="C33" s="4" t="inlineStr">
        <is>
          <t>Vendido</t>
        </is>
      </c>
      <c r="D33" s="4" t="inlineStr">
        <is>
          <t>81</t>
        </is>
      </c>
      <c r="E33" s="5" t="inlineStr">
        <is>
          <t>149.000,00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=HYPERLINK("https://www.leilaoonline.net/lote/detalhe/116401", "269")</f>
      </c>
      <c r="B34" s="4" t="s">
        <f>=HYPERLINK("https://www.leilaoonline.net/lote/detalhe/116401", "CAMINHÃO MERCEDES BENZ 2726K/36 6 ACOPLADO TRANSBORDO, ANO 2009/2009, PATR. 121.353, LOC. PALESTINA ")</f>
      </c>
      <c r="C34" s="4" t="inlineStr">
        <is>
          <t>Vendido</t>
        </is>
      </c>
      <c r="D34" s="4" t="inlineStr">
        <is>
          <t>32</t>
        </is>
      </c>
      <c r="E34" s="5" t="inlineStr">
        <is>
          <t>66.000,00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=HYPERLINK("https://www.leilaoonline.net/lote/detalhe/116347", "270")</f>
      </c>
      <c r="B35" s="4" t="s">
        <f>=HYPERLINK("https://www.leilaoonline.net/lote/detalhe/116347", " CAMINHÃO MERCEDES BENZ 2726K/36 6 ACOPLADO TRANSBORDO, 2009/2009,  PATR. 121363 , LOC. PALESTINA")</f>
      </c>
      <c r="C35" s="4" t="inlineStr">
        <is>
          <t>Vendido</t>
        </is>
      </c>
      <c r="D35" s="4" t="inlineStr">
        <is>
          <t>8</t>
        </is>
      </c>
      <c r="E35" s="5" t="inlineStr">
        <is>
          <t>42.000,00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=HYPERLINK("https://www.leilaoonline.net/lote/detalhe/116335", "271")</f>
      </c>
      <c r="B36" s="4" t="s">
        <f>=HYPERLINK("https://www.leilaoonline.net/lote/detalhe/116335", " VW/KOMBI LOTACAO, ANO 2013/2014, PATR. 944547  LOC. ARIRANHA")</f>
      </c>
      <c r="C36" s="4" t="inlineStr">
        <is>
          <t>Vendido</t>
        </is>
      </c>
      <c r="D36" s="4" t="inlineStr">
        <is>
          <t>38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=HYPERLINK("https://www.leilaoonline.net/lote/detalhe/116337", "272")</f>
      </c>
      <c r="B37" s="4" t="s">
        <f>=HYPERLINK("https://www.leilaoonline.net/lote/detalhe/116337", " CAMINHÃO MERCEDES BENZ L 2214 ACOPLADO BOMBEIRO TANQUE FIBRA, ANO 1987/1987,  PATR. 312262  LOC. PALESTINA")</f>
      </c>
      <c r="C37" s="4" t="inlineStr">
        <is>
          <t>Vendido</t>
        </is>
      </c>
      <c r="D37" s="4" t="inlineStr">
        <is>
          <t>74</t>
        </is>
      </c>
      <c r="E37" s="5" t="inlineStr">
        <is>
          <t>125.000,00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=HYPERLINK("https://www.leilaoonline.net/lote/detalhe/116327", "273")</f>
      </c>
      <c r="B38" s="4" t="s">
        <f>=HYPERLINK("https://www.leilaoonline.net/lote/detalhe/116327", " PÁ CASE 821C, ANO 2005/2005, PATR. 600263,  LOC. ARIRANHA  ")</f>
      </c>
      <c r="C38" s="4" t="inlineStr">
        <is>
          <t>Vendido</t>
        </is>
      </c>
      <c r="D38" s="4" t="inlineStr">
        <is>
          <t>112</t>
        </is>
      </c>
      <c r="E38" s="5" t="inlineStr">
        <is>
          <t>173.000,00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=HYPERLINK("https://www.leilaoonline.net/lote/detalhe/116319", "274")</f>
      </c>
      <c r="B39" s="4" t="s">
        <f>=HYPERLINK("https://www.leilaoonline.net/lote/detalhe/116319", " TRATOR JOHN DEERE 6180J 4X4, ANO 2012/2012,  PATR. 501074,  LOC. ARIRANHA ")</f>
      </c>
      <c r="C39" s="4" t="inlineStr">
        <is>
          <t>Vendido</t>
        </is>
      </c>
      <c r="D39" s="4" t="inlineStr">
        <is>
          <t>100</t>
        </is>
      </c>
      <c r="E39" s="5" t="inlineStr">
        <is>
          <t>200.500,00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=HYPERLINK("https://www.leilaoonline.net/lote/detalhe/116330", "275")</f>
      </c>
      <c r="B40" s="4" t="s">
        <f>=HYPERLINK("https://www.leilaoonline.net/lote/detalhe/116330", " VW GOL 1.6, ANO 2009/2010, PATR. 922.402,  LOC. ARIRANHA")</f>
      </c>
      <c r="C40" s="4" t="inlineStr">
        <is>
          <t>Vendido</t>
        </is>
      </c>
      <c r="D40" s="4" t="inlineStr">
        <is>
          <t>3</t>
        </is>
      </c>
      <c r="E40" s="5" t="inlineStr">
        <is>
          <t>16.500,00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=HYPERLINK("https://www.leilaoonline.net/lote/detalhe/116322", "276")</f>
      </c>
      <c r="B41" s="4" t="s">
        <f>=HYPERLINK("https://www.leilaoonline.net/lote/detalhe/116322", " VW SAVEIRO RB MBVS ROBUS, ANO 2017/2018,  PATR. 944189  LOC. ARIRANHA")</f>
      </c>
      <c r="C41" s="4" t="inlineStr">
        <is>
          <t>Vendido</t>
        </is>
      </c>
      <c r="D41" s="4" t="inlineStr">
        <is>
          <t>44</t>
        </is>
      </c>
      <c r="E41" s="5" t="inlineStr">
        <is>
          <t>36.500,00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=HYPERLINK("https://www.leilaoonline.net/lote/detalhe/116298", "306")</f>
      </c>
      <c r="B42" s="4" t="s">
        <f>=HYPERLINK("https://www.leilaoonline.net/lote/detalhe/116298", " CAMINHÃO MERCEDES BENZ L 2213 ACOLPADO BOMBEIRO TANQUE FIBRA, ANO 1980/1980, PATR. 300200,  LOC. ARIRANHA ")</f>
      </c>
      <c r="C42" s="4" t="inlineStr">
        <is>
          <t>Vendido</t>
        </is>
      </c>
      <c r="D42" s="4" t="inlineStr">
        <is>
          <t>69</t>
        </is>
      </c>
      <c r="E42" s="5" t="inlineStr">
        <is>
          <t>101.000,00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=HYPERLINK("https://www.leilaoonline.net/lote/detalhe/116302", "307")</f>
      </c>
      <c r="B43" s="4" t="s">
        <f>=HYPERLINK("https://www.leilaoonline.net/lote/detalhe/116302", " CAMINHÃO MERCEDES BENZ 2423K ACOPLADO BASCULANTE, ANO2006/2006, PATR. 309220,  LOC. ARIRANHA ")</f>
      </c>
      <c r="C43" s="4" t="inlineStr">
        <is>
          <t>Vendido</t>
        </is>
      </c>
      <c r="D43" s="4" t="inlineStr">
        <is>
          <t>111</t>
        </is>
      </c>
      <c r="E43" s="5" t="inlineStr">
        <is>
          <t>148.000,00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=HYPERLINK("https://www.leilaoonline.net/lote/detalhe/116307", "308")</f>
      </c>
      <c r="B44" s="4" t="s">
        <f>=HYPERLINK("https://www.leilaoonline.net/lote/detalhe/116307", " CAMINHÃO MERCEDES BENZ 2423K/36 B, ANO 2001/2001, PATR. 312502,  LOC. ARIRANHA ")</f>
      </c>
      <c r="C44" s="4" t="inlineStr">
        <is>
          <t>Vendido</t>
        </is>
      </c>
      <c r="D44" s="4" t="inlineStr">
        <is>
          <t>80</t>
        </is>
      </c>
      <c r="E44" s="5" t="inlineStr">
        <is>
          <t>115.000,00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=HYPERLINK("https://www.leilaoonline.net/lote/detalhe/116301", "309")</f>
      </c>
      <c r="B45" s="4" t="s">
        <f>=HYPERLINK("https://www.leilaoonline.net/lote/detalhe/116301", " CAMINHÃO VOLVO FM 440 6X4T, ANO 2008/2008, PATR. 104604, LOC. ARIRANHA ")</f>
      </c>
      <c r="C45" s="4" t="inlineStr">
        <is>
          <t>Vendido</t>
        </is>
      </c>
      <c r="D45" s="4" t="inlineStr">
        <is>
          <t>62</t>
        </is>
      </c>
      <c r="E45" s="5" t="inlineStr">
        <is>
          <t>112.000,00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=HYPERLINK("https://www.leilaoonline.net/lote/detalhe/116299", "310")</f>
      </c>
      <c r="B46" s="4" t="s">
        <f>=HYPERLINK("https://www.leilaoonline.net/lote/detalhe/116299", " CAMINHÃO MERCEDES BENZ L 2216 ACOPLADO BOMBEIRO TANQUE FIBRA, ANO 1981/1981, PATR. 312220  LOC. ARIRANHA ")</f>
      </c>
      <c r="C46" s="4" t="inlineStr">
        <is>
          <t>Vendido</t>
        </is>
      </c>
      <c r="D46" s="4" t="inlineStr">
        <is>
          <t>71</t>
        </is>
      </c>
      <c r="E46" s="5" t="inlineStr">
        <is>
          <t>95.000,00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=HYPERLINK("https://www.leilaoonline.net/lote/detalhe/116308", "311")</f>
      </c>
      <c r="B47" s="4" t="s">
        <f>=HYPERLINK("https://www.leilaoonline.net/lote/detalhe/116308", " CAMINHÃO MERCEDES BENZ L 2213, ANO 1980/1980, PATR. 336310,  LOC. ARIRANHA ")</f>
      </c>
      <c r="C47" s="4" t="inlineStr">
        <is>
          <t>Vendido</t>
        </is>
      </c>
      <c r="D47" s="4" t="inlineStr">
        <is>
          <t>48</t>
        </is>
      </c>
      <c r="E47" s="5" t="inlineStr">
        <is>
          <t>73.000,00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=HYPERLINK("https://www.leilaoonline.net/lote/detalhe/116303", "312")</f>
      </c>
      <c r="B48" s="4" t="s">
        <f>=HYPERLINK("https://www.leilaoonline.net/lote/detalhe/116303", " CAMINHÃO MERCEDES BENZ L 2213 ACOPLADO TANQUE INOX HERBICIDA, ANO 1980/1980, PATR. 327400,  LOC. ARIRANHA ")</f>
      </c>
      <c r="C48" s="4" t="inlineStr">
        <is>
          <t>Vendido</t>
        </is>
      </c>
      <c r="D48" s="4" t="inlineStr">
        <is>
          <t>97</t>
        </is>
      </c>
      <c r="E48" s="5" t="inlineStr">
        <is>
          <t>172.000,00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=HYPERLINK("https://www.leilaoonline.net/lote/detalhe/116311", "313")</f>
      </c>
      <c r="B49" s="4" t="s">
        <f>=HYPERLINK("https://www.leilaoonline.net/lote/detalhe/116311", " CAMINHÃO MERCEDES BENZ L 2213 ACOPLADO COM COMBOIO GASCOM, ANO 1984/1984, PATR. 321666,  LOC. ARIRANHA ")</f>
      </c>
      <c r="C49" s="4" t="inlineStr">
        <is>
          <t>Vendido</t>
        </is>
      </c>
      <c r="D49" s="4" t="inlineStr">
        <is>
          <t>144</t>
        </is>
      </c>
      <c r="E49" s="5" t="inlineStr">
        <is>
          <t>190.000,00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=HYPERLINK("https://www.leilaoonline.net/lote/detalhe/116384", "314")</f>
      </c>
      <c r="B50" s="4" t="s">
        <f>=HYPERLINK("https://www.leilaoonline.net/lote/detalhe/116384", " SUCATA DE EQUIPAMENTOS METROLOGIA CONTENDO 1 CAIXA - LOC. ARIRANHA  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=HYPERLINK("https://www.leilaoonline.net/lote/detalhe/116385", "315")</f>
      </c>
      <c r="B51" s="4" t="s">
        <f>=HYPERLINK("https://www.leilaoonline.net/lote/detalhe/116385", " CARROCERIA DE CANA E002, E003, E004 -LOC. ARIRANHA  ")</f>
      </c>
      <c r="C51" s="4" t="inlineStr">
        <is>
          <t>Vendido</t>
        </is>
      </c>
      <c r="D51" s="4" t="inlineStr">
        <is>
          <t>75</t>
        </is>
      </c>
      <c r="E51" s="5" t="inlineStr">
        <is>
          <t>45.000,00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=HYPERLINK("https://www.leilaoonline.net/lote/detalhe/116387", "320")</f>
      </c>
      <c r="B52" s="4" t="s">
        <f>=HYPERLINK("https://www.leilaoonline.net/lote/detalhe/116387", " SUCATA DE INFORMATICA CONTENDO 8 CAIXAS -LOC. ARIRANHA  ")</f>
      </c>
      <c r="C52" s="4" t="inlineStr">
        <is>
          <t>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=HYPERLINK("https://www.leilaoonline.net/lote/detalhe/116376", "321")</f>
      </c>
      <c r="B53" s="4" t="s">
        <f>=HYPERLINK("https://www.leilaoonline.net/lote/detalhe/116376", " COLUNA A DISTILARIA 60.000, BANDEJA ESTAMPADA COM 18 BANDEJA, - LOC. ARIRANHA  ")</f>
      </c>
      <c r="C53" s="4" t="inlineStr">
        <is>
          <t>Vendido</t>
        </is>
      </c>
      <c r="D53" s="4" t="inlineStr">
        <is>
          <t>165</t>
        </is>
      </c>
      <c r="E53" s="5" t="inlineStr">
        <is>
          <t>106.250,00</t>
        </is>
      </c>
      <c r="F53" s="4" t="inlineStr">
        <is>
          <t>1500.00</t>
        </is>
      </c>
    </row>
    <row collapsed="false" customFormat="false" customHeight="false" hidden="false" ht="12.1" outlineLevel="0" r="54">
      <c r="A54" s="5" t="s">
        <f>=HYPERLINK("https://www.leilaoonline.net/lote/detalhe/116377", "322")</f>
      </c>
      <c r="B54" s="4" t="s">
        <f>=HYPERLINK("https://www.leilaoonline.net/lote/detalhe/116377", " DISTILARIA PINGÃO 16 BANDEJA COM BANDEJA CANECA - LOC. ARIRANHA")</f>
      </c>
      <c r="C54" s="4" t="inlineStr">
        <is>
          <t>Vendido</t>
        </is>
      </c>
      <c r="D54" s="4" t="inlineStr">
        <is>
          <t>146</t>
        </is>
      </c>
      <c r="E54" s="5" t="inlineStr">
        <is>
          <t>81.250,00</t>
        </is>
      </c>
      <c r="F54" s="4" t="inlineStr">
        <is>
          <t>1500.00</t>
        </is>
      </c>
    </row>
    <row collapsed="false" customFormat="false" customHeight="false" hidden="false" ht="12.1" outlineLevel="0" r="55">
      <c r="A55" s="5" t="s">
        <f>=HYPERLINK("https://www.leilaoonline.net/lote/detalhe/116349", "467")</f>
      </c>
      <c r="B55" s="4" t="s">
        <f>=HYPERLINK("https://www.leilaoonline.net/lote/detalhe/116349", " TRATOR VALTRA BH 180 4X4, ANO 2011/2011, PATR. 505300 , LOC. STA ALBERTINA ")</f>
      </c>
      <c r="C55" s="4" t="inlineStr">
        <is>
          <t>Vendido</t>
        </is>
      </c>
      <c r="D55" s="4" t="inlineStr">
        <is>
          <t>102</t>
        </is>
      </c>
      <c r="E55" s="5" t="inlineStr">
        <is>
          <t>165.000,00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=HYPERLINK("https://www.leilaoonline.net/lote/detalhe/116352", "469")</f>
      </c>
      <c r="B56" s="4" t="s">
        <f>=HYPERLINK("https://www.leilaoonline.net/lote/detalhe/116352", " TRATOR VALTRA BH 180 4X4, ANO 2011/2011, PATR. 505299 , LOC. STA ALBERTINA ")</f>
      </c>
      <c r="C56" s="4" t="inlineStr">
        <is>
          <t>Vendido</t>
        </is>
      </c>
      <c r="D56" s="4" t="inlineStr">
        <is>
          <t>91</t>
        </is>
      </c>
      <c r="E56" s="5" t="inlineStr">
        <is>
          <t>140.000,00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=HYPERLINK("https://www.leilaoonline.net/lote/detalhe/116416", "470")</f>
      </c>
      <c r="B57" s="4" t="s">
        <f>=HYPERLINK("https://www.leilaoonline.net/lote/detalhe/116416", "PLANTADORA/DISTRIB. CANA ANTONIOSSI, ANO 2012/2012, PATR. 8720, LOC. PALESTINA")</f>
      </c>
      <c r="C57" s="4" t="inlineStr">
        <is>
          <t>Vendido</t>
        </is>
      </c>
      <c r="D57" s="4" t="inlineStr">
        <is>
          <t>10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=HYPERLINK("https://www.leilaoonline.net/lote/detalhe/116366", "471")</f>
      </c>
      <c r="B58" s="4" t="s">
        <f>=HYPERLINK("https://www.leilaoonline.net/lote/detalhe/116366", " VW GOL TL MB, ANO 2016/2016, PATR. 912.246,  LOC. PALESTINA")</f>
      </c>
      <c r="C58" s="4" t="inlineStr">
        <is>
          <t>Vendido</t>
        </is>
      </c>
      <c r="D58" s="4" t="inlineStr">
        <is>
          <t>41</t>
        </is>
      </c>
      <c r="E58" s="5" t="inlineStr">
        <is>
          <t>23.500,00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=HYPERLINK("https://www.leilaoonline.net/lote/detalhe/116353", "472")</f>
      </c>
      <c r="B59" s="4" t="s">
        <f>=HYPERLINK("https://www.leilaoonline.net/lote/detalhe/116353", " TRATOR VALTRA BM 110 4X4, ANO 2006/2006, PATR. 505437 , LOC. PALESTINA")</f>
      </c>
      <c r="C59" s="4" t="inlineStr">
        <is>
          <t>Vendido</t>
        </is>
      </c>
      <c r="D59" s="4" t="inlineStr">
        <is>
          <t>74</t>
        </is>
      </c>
      <c r="E59" s="5" t="inlineStr">
        <is>
          <t>134.000,00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=HYPERLINK("https://www.leilaoonline.net/lote/detalhe/116345", "473")</f>
      </c>
      <c r="B60" s="4" t="s">
        <f>=HYPERLINK("https://www.leilaoonline.net/lote/detalhe/116345", " VW SAVEIRO RB MBVS ROBUS, ANO 2019/2020,  PATR. 944201  LOC. ARIRANHA")</f>
      </c>
      <c r="C60" s="4" t="inlineStr">
        <is>
          <t>Vendido</t>
        </is>
      </c>
      <c r="D60" s="4" t="inlineStr">
        <is>
          <t>33</t>
        </is>
      </c>
      <c r="E60" s="5" t="inlineStr">
        <is>
          <t>46.000,00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=HYPERLINK("https://www.leilaoonline.net/lote/detalhe/116323", "474")</f>
      </c>
      <c r="B61" s="4" t="s">
        <f>=HYPERLINK("https://www.leilaoonline.net/lote/detalhe/116323", " VW SAVEIRO RB MBVS ROBUS, ANO 2017/2018,  PATR. 944186  LOC. ARIRANHA")</f>
      </c>
      <c r="C61" s="4" t="inlineStr">
        <is>
          <t>Vendido</t>
        </is>
      </c>
      <c r="D61" s="4" t="inlineStr">
        <is>
          <t>42</t>
        </is>
      </c>
      <c r="E61" s="5" t="inlineStr">
        <is>
          <t>37.500,00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=HYPERLINK("https://www.leilaoonline.net/lote/detalhe/116336", "475")</f>
      </c>
      <c r="B62" s="4" t="s">
        <f>=HYPERLINK("https://www.leilaoonline.net/lote/detalhe/116336", " VW SAVEIRO RB MBVS ROBUS, ANO 2017/2018,  PATR. 944192  LOC. ARIRANHA")</f>
      </c>
      <c r="C62" s="4" t="inlineStr">
        <is>
          <t>Vendido</t>
        </is>
      </c>
      <c r="D62" s="4" t="inlineStr">
        <is>
          <t>40</t>
        </is>
      </c>
      <c r="E62" s="5" t="inlineStr">
        <is>
          <t>34.500,00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=HYPERLINK("https://www.leilaoonline.net/lote/detalhe/116355", "476")</f>
      </c>
      <c r="B63" s="4" t="s">
        <f>=HYPERLINK("https://www.leilaoonline.net/lote/detalhe/116355", " COLHEDORA JHON DEERE 3520 C/ ESTEIRA, ANO 2009/2009, PATR. 704007 , LOC. STA ALBERTINA")</f>
      </c>
      <c r="C63" s="4" t="inlineStr">
        <is>
          <t>Vendido</t>
        </is>
      </c>
      <c r="D63" s="4" t="inlineStr">
        <is>
          <t>13</t>
        </is>
      </c>
      <c r="E63" s="5" t="inlineStr">
        <is>
          <t>32.000,00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=HYPERLINK("https://www.leilaoonline.net/lote/detalhe/116375", "477")</f>
      </c>
      <c r="B64" s="4" t="s">
        <f>=HYPERLINK("https://www.leilaoonline.net/lote/detalhe/116375", " VW GOL TL MCV, ANO 2017/2018, PATR. 912.275,  LOC.STA ALBERTINA")</f>
      </c>
      <c r="C64" s="4" t="inlineStr">
        <is>
          <t>Vendido</t>
        </is>
      </c>
      <c r="D64" s="4" t="inlineStr">
        <is>
          <t>22</t>
        </is>
      </c>
      <c r="E64" s="5" t="inlineStr">
        <is>
          <t>26.000,00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=HYPERLINK("https://www.leilaoonline.net/lote/detalhe/116346", "478")</f>
      </c>
      <c r="B65" s="4" t="s">
        <f>=HYPERLINK("https://www.leilaoonline.net/lote/detalhe/116346", " VW SAVEIRO, RB MBVS ROBUS, ANO 2017/2017,  PATR. 944198  LOC. ARIRANHA")</f>
      </c>
      <c r="C65" s="4" t="inlineStr">
        <is>
          <t>Vendido</t>
        </is>
      </c>
      <c r="D65" s="4" t="inlineStr">
        <is>
          <t>29</t>
        </is>
      </c>
      <c r="E65" s="5" t="inlineStr">
        <is>
          <t>37.000,00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=HYPERLINK("https://www.leilaoonline.net/lote/detalhe/116344", "480")</f>
      </c>
      <c r="B66" s="4" t="s">
        <f>=HYPERLINK("https://www.leilaoonline.net/lote/detalhe/116344", " CAMINHÃO MERCEDES BENZ 2726K/36 6 ACOPLADO CARROCERIA CANA, ANO 2009/2009,  PATR. 121362 , LOC. PALESTINA")</f>
      </c>
      <c r="C66" s="4" t="inlineStr">
        <is>
          <t>Vendido</t>
        </is>
      </c>
      <c r="D66" s="4" t="inlineStr">
        <is>
          <t>16</t>
        </is>
      </c>
      <c r="E66" s="5" t="inlineStr">
        <is>
          <t>50.000,00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=HYPERLINK("https://www.leilaoonline.net/lote/detalhe/116365", "481")</f>
      </c>
      <c r="B67" s="4" t="s">
        <f>=HYPERLINK("https://www.leilaoonline.net/lote/detalhe/116365", " COLHEDORA JOHN DEERE 3520 C/ ESTEIRA, ANO 2009/2009,PATR. 704008 , LOC. STA ALBERTINA")</f>
      </c>
      <c r="C67" s="4" t="inlineStr">
        <is>
          <t>Vendido</t>
        </is>
      </c>
      <c r="D67" s="4" t="inlineStr">
        <is>
          <t>12</t>
        </is>
      </c>
      <c r="E67" s="5" t="inlineStr">
        <is>
          <t>31.000,00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=HYPERLINK("https://www.leilaoonline.net/lote/detalhe/116412", "11289")</f>
      </c>
      <c r="B68" s="4" t="s">
        <f>=HYPERLINK("https://www.leilaoonline.net/lote/detalhe/116412", "PLANTADORA/DISTRIB. CANA ANTONIOSSI, ANO 2011/2011, PATR. 8.655, LOC. PALESTINA")</f>
      </c>
      <c r="C68" s="4" t="inlineStr">
        <is>
          <t>Vendido</t>
        </is>
      </c>
      <c r="D68" s="4" t="inlineStr">
        <is>
          <t>7</t>
        </is>
      </c>
      <c r="E68" s="5" t="inlineStr">
        <is>
          <t>16.000,00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=HYPERLINK("https://www.leilaoonline.net/lote/detalhe/116354", "11290")</f>
      </c>
      <c r="B69" s="4" t="s">
        <f>=HYPERLINK("https://www.leilaoonline.net/lote/detalhe/116354", " COLHEDORA JHON DEERE 3520 C/ ESTEIRA, ANO 2010/2010, PATR. 704018 , LOC. STA ALBERTINA")</f>
      </c>
      <c r="C69" s="4" t="inlineStr">
        <is>
          <t>Vendido</t>
        </is>
      </c>
      <c r="D69" s="4" t="inlineStr">
        <is>
          <t>21</t>
        </is>
      </c>
      <c r="E69" s="5" t="inlineStr">
        <is>
          <t>40.000,00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=HYPERLINK("https://www.leilaoonline.net/lote/detalhe/116340", "16237")</f>
      </c>
      <c r="B70" s="4" t="s">
        <f>=HYPERLINK("https://www.leilaoonline.net/lote/detalhe/116340", " VW SAVEIRO RB MBVS ROBUS, ANO 2019/2020, PATR. 944204  LOC. ARIRANHA")</f>
      </c>
      <c r="C70" s="4" t="inlineStr">
        <is>
          <t>Vendido</t>
        </is>
      </c>
      <c r="D70" s="4" t="inlineStr">
        <is>
          <t>59</t>
        </is>
      </c>
      <c r="E70" s="5" t="inlineStr">
        <is>
          <t>45.500,00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=HYPERLINK("https://www.leilaoonline.net/lote/detalhe/116338", "16238")</f>
      </c>
      <c r="B71" s="4" t="s">
        <f>=HYPERLINK("https://www.leilaoonline.net/lote/detalhe/116338", " PLANTADORA/DISTRIB. CANA ANTONIOSSI, ANO 2012/2012, PATR. 8705  LOC. PALESTINA ")</f>
      </c>
      <c r="C71" s="4" t="inlineStr">
        <is>
          <t>Vendido</t>
        </is>
      </c>
      <c r="D71" s="4" t="inlineStr">
        <is>
          <t>1</t>
        </is>
      </c>
      <c r="E71" s="5" t="inlineStr">
        <is>
          <t>10.000,00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=HYPERLINK("https://www.leilaoonline.net/lote/detalhe/116371", "16239")</f>
      </c>
      <c r="B72" s="4" t="s">
        <f>=HYPERLINK("https://www.leilaoonline.net/lote/detalhe/116371", " VW/KOMBI LOTACAO, ANO 2008/2008, PATR. 944511 LOC.ARIRANHA")</f>
      </c>
      <c r="C72" s="4" t="inlineStr">
        <is>
          <t>Vendido</t>
        </is>
      </c>
      <c r="D72" s="4" t="inlineStr">
        <is>
          <t>17</t>
        </is>
      </c>
      <c r="E72" s="5" t="inlineStr">
        <is>
          <t>16.000,00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=HYPERLINK("https://www.leilaoonline.net/lote/detalhe/116359", "16240")</f>
      </c>
      <c r="B73" s="4" t="s">
        <f>=HYPERLINK("https://www.leilaoonline.net/lote/detalhe/116359", " COLHEDORA JHON DEERE 3520 C/ ESTEIRA, ANO 2012/2012, PATR. 704040 , LOC. STA ALBERTINA")</f>
      </c>
      <c r="C73" s="4" t="inlineStr">
        <is>
          <t>Vendido</t>
        </is>
      </c>
      <c r="D73" s="4" t="inlineStr">
        <is>
          <t>23</t>
        </is>
      </c>
      <c r="E73" s="5" t="inlineStr">
        <is>
          <t>42.000,00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=HYPERLINK("https://www.leilaoonline.net/lote/detalhe/116369", "16241")</f>
      </c>
      <c r="B74" s="4" t="s">
        <f>=HYPERLINK("https://www.leilaoonline.net/lote/detalhe/116369", " VW GOL TL MCV, ANO 2017/2018, PATR. 912.276,  LOC.STA ALBERTINA")</f>
      </c>
      <c r="C74" s="4" t="inlineStr">
        <is>
          <t>Vendido</t>
        </is>
      </c>
      <c r="D74" s="4" t="inlineStr">
        <is>
          <t>23</t>
        </is>
      </c>
      <c r="E74" s="5" t="inlineStr">
        <is>
          <t>24.000,00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=HYPERLINK("https://www.leilaoonline.net/lote/detalhe/116331", "16242")</f>
      </c>
      <c r="B75" s="4" t="s">
        <f>=HYPERLINK("https://www.leilaoonline.net/lote/detalhe/116331", " VW SAVEIRO RB MBVS ROBUS, ANO 2017/2018,  PATR. 944193  LOC. ARIRANHA")</f>
      </c>
      <c r="C75" s="4" t="inlineStr">
        <is>
          <t>Vendido</t>
        </is>
      </c>
      <c r="D75" s="4" t="inlineStr">
        <is>
          <t>45</t>
        </is>
      </c>
      <c r="E75" s="5" t="inlineStr">
        <is>
          <t>37.500,00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=HYPERLINK("https://www.leilaoonline.net/lote/detalhe/116413", "16243")</f>
      </c>
      <c r="B76" s="4" t="s">
        <f>=HYPERLINK("https://www.leilaoonline.net/lote/detalhe/116413", "PLANTADORA/DISTRIB. CANA ANTONIOSSI, ANO 2012/2012, PATR. 8706, LOC. PALESTINA ")</f>
      </c>
      <c r="C76" s="4" t="inlineStr">
        <is>
          <t>Vendido</t>
        </is>
      </c>
      <c r="D76" s="4" t="inlineStr">
        <is>
          <t>6</t>
        </is>
      </c>
      <c r="E76" s="5" t="inlineStr">
        <is>
          <t>15.000,00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=HYPERLINK("https://www.leilaoonline.net/lote/detalhe/116357", "16244")</f>
      </c>
      <c r="B77" s="4" t="s">
        <f>=HYPERLINK("https://www.leilaoonline.net/lote/detalhe/116357", " COLHEDORA JOHN DEERE 3520 C/ ESTEIRA, ANO 2012/2012, PATR. 704043 , LOC. STA ALBERTINA")</f>
      </c>
      <c r="C77" s="4" t="inlineStr">
        <is>
          <t>Vendido</t>
        </is>
      </c>
      <c r="D77" s="4" t="inlineStr">
        <is>
          <t>27</t>
        </is>
      </c>
      <c r="E77" s="5" t="inlineStr">
        <is>
          <t>46.000,00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=HYPERLINK("https://www.leilaoonline.net/lote/detalhe/116356", "16245")</f>
      </c>
      <c r="B78" s="4" t="s">
        <f>=HYPERLINK("https://www.leilaoonline.net/lote/detalhe/116356", " COLHEDORA JOHN DEERE 3520 C/ ESTEIRA, ANO 2009/2009, PATR. 704004 , LOC. STA ALBERTINA ")</f>
      </c>
      <c r="C78" s="4" t="inlineStr">
        <is>
          <t>Vendido</t>
        </is>
      </c>
      <c r="D78" s="4" t="inlineStr">
        <is>
          <t>21</t>
        </is>
      </c>
      <c r="E78" s="5" t="inlineStr">
        <is>
          <t>40.000,00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=HYPERLINK("https://www.leilaoonline.net/lote/detalhe/116362", "16246")</f>
      </c>
      <c r="B79" s="4" t="s">
        <f>=HYPERLINK("https://www.leilaoonline.net/lote/detalhe/116362", " VW GOL TL MB, ANO 2016/2016, PATR. 912.249,  LOC.STA ALBERTINA")</f>
      </c>
      <c r="C79" s="4" t="inlineStr">
        <is>
          <t>Vendido</t>
        </is>
      </c>
      <c r="D79" s="4" t="inlineStr">
        <is>
          <t>24</t>
        </is>
      </c>
      <c r="E79" s="5" t="inlineStr">
        <is>
          <t>23.500,00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=HYPERLINK("https://www.leilaoonline.net/lote/detalhe/116368", "16247")</f>
      </c>
      <c r="B80" s="4" t="s">
        <f>=HYPERLINK("https://www.leilaoonline.net/lote/detalhe/116368", " COLHEDORA JHON DEERE 3520 C/ ESTEIRA, ANO ANO 2009/2009, PATR. 704005 , LOC. STA ALBERTINA  2009/2009,PATR. 704005 , LOC. STA ALBERTINA")</f>
      </c>
      <c r="C80" s="4" t="inlineStr">
        <is>
          <t>Vendido</t>
        </is>
      </c>
      <c r="D80" s="4" t="inlineStr">
        <is>
          <t>13</t>
        </is>
      </c>
      <c r="E80" s="5" t="inlineStr">
        <is>
          <t>32.000,00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=HYPERLINK("https://www.leilaoonline.net/lote/detalhe/116415", "16248")</f>
      </c>
      <c r="B81" s="4" t="s">
        <f>=HYPERLINK("https://www.leilaoonline.net/lote/detalhe/116415", "PLANTADORA/DISTRIB. CANA ANTONIOSSI, ANO 2012/2012, PATR. 8719, LOC. PALESTINA")</f>
      </c>
      <c r="C81" s="4" t="inlineStr">
        <is>
          <t>Vendido</t>
        </is>
      </c>
      <c r="D81" s="4" t="inlineStr">
        <is>
          <t>3</t>
        </is>
      </c>
      <c r="E81" s="5" t="inlineStr">
        <is>
          <t>12.000,00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=HYPERLINK("https://www.leilaoonline.net/lote/detalhe/116360", "17231")</f>
      </c>
      <c r="B82" s="4" t="s">
        <f>=HYPERLINK("https://www.leilaoonline.net/lote/detalhe/116360", " COLHEDORA JOHN DEERE 3520 C/ ESTEIRA, ANO 2011/2011, PATR. 704033 , LOC. STA ALBERTINA")</f>
      </c>
      <c r="C82" s="4" t="inlineStr">
        <is>
          <t>Vendido</t>
        </is>
      </c>
      <c r="D82" s="4" t="inlineStr">
        <is>
          <t>21</t>
        </is>
      </c>
      <c r="E82" s="5" t="inlineStr">
        <is>
          <t>40.000,00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=HYPERLINK("https://www.leilaoonline.net/lote/detalhe/116361", "17232")</f>
      </c>
      <c r="B83" s="4" t="s">
        <f>=HYPERLINK("https://www.leilaoonline.net/lote/detalhe/116361", " COLHEDORA JOHN DEERE 3520 C/ ESTEIRA, ANO 2012/2012, PATR. 704045 , LOC. STA ALBERTINA")</f>
      </c>
      <c r="C83" s="4" t="inlineStr">
        <is>
          <t>Vendido</t>
        </is>
      </c>
      <c r="D83" s="4" t="inlineStr">
        <is>
          <t>22</t>
        </is>
      </c>
      <c r="E83" s="5" t="inlineStr">
        <is>
          <t>41.000,00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=HYPERLINK("https://www.leilaoonline.net/lote/detalhe/116367", "19236")</f>
      </c>
      <c r="B84" s="4" t="s">
        <f>=HYPERLINK("https://www.leilaoonline.net/lote/detalhe/116367", " COLHEDORA JOHN DEERE 3520 C/ ESTEIRA, ANO 2009/2009, PATR. 704010 , LOC. STA ALBERTINA")</f>
      </c>
      <c r="C84" s="4" t="inlineStr">
        <is>
          <t>Vendido</t>
        </is>
      </c>
      <c r="D84" s="4" t="inlineStr">
        <is>
          <t>21</t>
        </is>
      </c>
      <c r="E84" s="5" t="inlineStr">
        <is>
          <t>40.000,00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=HYPERLINK("https://www.leilaoonline.net/lote/detalhe/116364", "20428")</f>
      </c>
      <c r="B85" s="4" t="s">
        <f>=HYPERLINK("https://www.leilaoonline.net/lote/detalhe/116364", " COLHEDORA JOHN DEERE 3520 C/ ESTEIRA, ANO 2012/2012, PATR. 704044 , LOC. STA ALBERTINA")</f>
      </c>
      <c r="C85" s="4" t="inlineStr">
        <is>
          <t>Vendido</t>
        </is>
      </c>
      <c r="D85" s="4" t="inlineStr">
        <is>
          <t>21</t>
        </is>
      </c>
      <c r="E85" s="5" t="inlineStr">
        <is>
          <t>40.000,00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=HYPERLINK("https://www.leilaoonline.net/lote/detalhe/116326", "20430")</f>
      </c>
      <c r="B86" s="4" t="s">
        <f>=HYPERLINK("https://www.leilaoonline.net/lote/detalhe/116326", " VW SAVEIRO 1.6 CS, ANO 2016/2016, PATR. 944182  LOC. ARIRANHA")</f>
      </c>
      <c r="C86" s="4" t="inlineStr">
        <is>
          <t>Vendido</t>
        </is>
      </c>
      <c r="D86" s="4" t="inlineStr">
        <is>
          <t>40</t>
        </is>
      </c>
      <c r="E86" s="5" t="inlineStr">
        <is>
          <t>35.000,00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=HYPERLINK("https://www.leilaoonline.net/lote/detalhe/116414", "20431")</f>
      </c>
      <c r="B87" s="4" t="s">
        <f>=HYPERLINK("https://www.leilaoonline.net/lote/detalhe/116414", "PLANTADORA/DISTRIB. CANA ANTONIOSSI, ANO 2012/2012, PATR. 8707, LOC. PALESTINA ")</f>
      </c>
      <c r="C87" s="4" t="inlineStr">
        <is>
          <t>Vendido</t>
        </is>
      </c>
      <c r="D87" s="4" t="inlineStr">
        <is>
          <t>3</t>
        </is>
      </c>
      <c r="E87" s="5" t="inlineStr">
        <is>
          <t>12.000,00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=HYPERLINK("https://www.leilaoonline.net/lote/detalhe/116363", "20432")</f>
      </c>
      <c r="B88" s="4" t="s">
        <f>=HYPERLINK("https://www.leilaoonline.net/lote/detalhe/116363", " COLHEDORA JHON DEERE 3520 C/ ESTEIRA, ANO 2010/2010, PATR. 704016 , LOC. STA ALBERTINA")</f>
      </c>
      <c r="C88" s="4" t="inlineStr">
        <is>
          <t>Vendido</t>
        </is>
      </c>
      <c r="D88" s="4" t="inlineStr">
        <is>
          <t>19</t>
        </is>
      </c>
      <c r="E88" s="5" t="inlineStr">
        <is>
          <t>38.000,00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=HYPERLINK("https://www.leilaoonline.net/lote/detalhe/116328", "20433")</f>
      </c>
      <c r="B89" s="4" t="s">
        <f>=HYPERLINK("https://www.leilaoonline.net/lote/detalhe/116328", " VW GOL 1.6, ANO 2013/2014, PATR. 922.404,  LOC. ARIRANHA")</f>
      </c>
      <c r="C89" s="4" t="inlineStr">
        <is>
          <t>Vendido</t>
        </is>
      </c>
      <c r="D89" s="4" t="inlineStr">
        <is>
          <t>18</t>
        </is>
      </c>
      <c r="E89" s="5" t="inlineStr">
        <is>
          <t>21.000,00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=HYPERLINK("https://www.leilaoonline.net/lote/detalhe/116351", "20434")</f>
      </c>
      <c r="B90" s="4" t="s">
        <f>=HYPERLINK("https://www.leilaoonline.net/lote/detalhe/116351", " COLHEDORA JHON DEERE 3520 C/ ESTEIRA, ANO 2012/2012, PATR. 704041 , LOC. STA ALBERTINA")</f>
      </c>
      <c r="C90" s="4" t="inlineStr">
        <is>
          <t>Vendido</t>
        </is>
      </c>
      <c r="D90" s="4" t="inlineStr">
        <is>
          <t>25</t>
        </is>
      </c>
      <c r="E90" s="5" t="inlineStr">
        <is>
          <t>40.500,00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=HYPERLINK("https://www.leilaoonline.net/lote/detalhe/116374", "20435")</f>
      </c>
      <c r="B91" s="4" t="s">
        <f>=HYPERLINK("https://www.leilaoonline.net/lote/detalhe/116374", " VW GOL TL MCV, ANO 2017/2018, PATR. 912.270,  LOC.STA ALBERTINA")</f>
      </c>
      <c r="C91" s="4" t="inlineStr">
        <is>
          <t>Vendido</t>
        </is>
      </c>
      <c r="D91" s="4" t="inlineStr">
        <is>
          <t>18</t>
        </is>
      </c>
      <c r="E91" s="5" t="inlineStr">
        <is>
          <t>23.500,00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=HYPERLINK("https://www.leilaoonline.net/lote/detalhe/116320", "20436")</f>
      </c>
      <c r="B92" s="4" t="s">
        <f>=HYPERLINK("https://www.leilaoonline.net/lote/detalhe/116320", " VW GOL TL MB, ANO 2016/2016, PATR. 912.238,  LOC. ARIRANHA")</f>
      </c>
      <c r="C92" s="4" t="inlineStr">
        <is>
          <t>Vendido</t>
        </is>
      </c>
      <c r="D92" s="4" t="inlineStr">
        <is>
          <t>26</t>
        </is>
      </c>
      <c r="E92" s="5" t="inlineStr">
        <is>
          <t>24.500,00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=HYPERLINK("https://www.leilaoonline.net/lote/detalhe/116342", "20437")</f>
      </c>
      <c r="B93" s="4" t="s">
        <f>=HYPERLINK("https://www.leilaoonline.net/lote/detalhe/116342", " VW SAVEIRO RB MBVS ROBUS, ANO,  2017/2018,   PATR. 944196  LOC. ARIRANHA")</f>
      </c>
      <c r="C93" s="4" t="inlineStr">
        <is>
          <t>Vendido</t>
        </is>
      </c>
      <c r="D93" s="4" t="inlineStr">
        <is>
          <t>44</t>
        </is>
      </c>
      <c r="E93" s="5" t="inlineStr">
        <is>
          <t>37.000,00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=HYPERLINK("https://www.leilaoonline.net/lote/detalhe/116334", "20438")</f>
      </c>
      <c r="B94" s="4" t="s">
        <f>=HYPERLINK("https://www.leilaoonline.net/lote/detalhe/116334", " VW SAVEIRO 1.6 CS, ANO 2016/2016,  PATR. 944178  LOC. ARIRANHA")</f>
      </c>
      <c r="C94" s="4" t="inlineStr">
        <is>
          <t>Vendido</t>
        </is>
      </c>
      <c r="D94" s="4" t="inlineStr">
        <is>
          <t>35</t>
        </is>
      </c>
      <c r="E94" s="5" t="inlineStr">
        <is>
          <t>32.000,00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=HYPERLINK("https://www.leilaoonline.net/lote/detalhe/116417", "20446")</f>
      </c>
      <c r="B95" s="4" t="s">
        <f>=HYPERLINK("https://www.leilaoonline.net/lote/detalhe/116417", "PLANTADORA/DISTRIB. CANA ANTONIOSSI, ANO 2012/2012, PATR. 8721, LOC. PALESTINA")</f>
      </c>
      <c r="C95" s="4" t="inlineStr">
        <is>
          <t>Vendido</t>
        </is>
      </c>
      <c r="D95" s="4" t="inlineStr">
        <is>
          <t>3</t>
        </is>
      </c>
      <c r="E95" s="5" t="inlineStr">
        <is>
          <t>12.000,00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=HYPERLINK("https://www.leilaoonline.net/lote/detalhe/116343", "20447")</f>
      </c>
      <c r="B96" s="4" t="s">
        <f>=HYPERLINK("https://www.leilaoonline.net/lote/detalhe/116343", " VW SAVEIRO RB MBVS ROBUS, ANO 2017/2018,  PATR. 944195  LOC. ARIRANHA")</f>
      </c>
      <c r="C96" s="4" t="inlineStr">
        <is>
          <t>Vendido</t>
        </is>
      </c>
      <c r="D96" s="4" t="inlineStr">
        <is>
          <t>45</t>
        </is>
      </c>
      <c r="E96" s="5" t="inlineStr">
        <is>
          <t>37.500,00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=HYPERLINK("https://www.leilaoonline.net/lote/detalhe/116386", "20559")</f>
      </c>
      <c r="B97" s="4" t="s">
        <f>=HYPERLINK("https://www.leilaoonline.net/lote/detalhe/116386", " CARROCERIA BAÚ I001, I002 - M - LOC. ARIRANHA  ")</f>
      </c>
      <c r="C97" s="4" t="inlineStr">
        <is>
          <t>Vendido</t>
        </is>
      </c>
      <c r="D97" s="4" t="inlineStr">
        <is>
          <t>7</t>
        </is>
      </c>
      <c r="E97" s="5" t="inlineStr">
        <is>
          <t>6.600,00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=HYPERLINK("https://www.leilaoonline.net/lote/detalhe/116383", "20560")</f>
      </c>
      <c r="B98" s="4" t="s">
        <f>=HYPERLINK("https://www.leilaoonline.net/lote/detalhe/116383", " CARROCERIA DE CANA D001, D002, D003, D004 - LOC. ARIRANHA  ")</f>
      </c>
      <c r="C98" s="4" t="inlineStr">
        <is>
          <t>Vendido</t>
        </is>
      </c>
      <c r="D98" s="4" t="inlineStr">
        <is>
          <t>91</t>
        </is>
      </c>
      <c r="E98" s="5" t="inlineStr">
        <is>
          <t>56.000,00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=HYPERLINK("https://www.leilaoonline.net/lote/detalhe/116381", "20561")</f>
      </c>
      <c r="B99" s="4" t="s">
        <f>=HYPERLINK("https://www.leilaoonline.net/lote/detalhe/116381", " SUCATA DE MATEIRAIS ELETRICOS SENDO 46 PÇS APROX.: 14 - MOTOR DE PARTIDA 19 - ALTERNADOR13 - ROTOR E INDUZIDO -LOC. ARIRANHA  ")</f>
      </c>
      <c r="C99" s="4" t="inlineStr">
        <is>
          <t>Vendido</t>
        </is>
      </c>
      <c r="D99" s="4" t="inlineStr">
        <is>
          <t>31</t>
        </is>
      </c>
      <c r="E99" s="5" t="inlineStr">
        <is>
          <t>9.000,00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=HYPERLINK("https://www.leilaoonline.net/lote/detalhe/116373", "20562")</f>
      </c>
      <c r="B100" s="4" t="s">
        <f>=HYPERLINK("https://www.leilaoonline.net/lote/detalhe/116373", " SUCATA DE COMPRESSOR AR CONDICIONADO, SENDO 25 PÇS APROX. - UND ARIRANHA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=HYPERLINK("https://www.leilaoonline.net/lote/detalhe/116379", "20563")</f>
      </c>
      <c r="B101" s="4" t="s">
        <f>=HYPERLINK("https://www.leilaoonline.net/lote/detalhe/116379", " SUCATA DE COMPONENTES HIDRÁULICOS E PNEUMÁTICOS - LOC. ARIRANHA")</f>
      </c>
      <c r="C101" s="4" t="inlineStr">
        <is>
          <t>Vendido</t>
        </is>
      </c>
      <c r="D101" s="4" t="inlineStr">
        <is>
          <t>36</t>
        </is>
      </c>
      <c r="E101" s="5" t="inlineStr">
        <is>
          <t>10.250,00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=HYPERLINK("https://www.leilaoonline.net/lote/detalhe/116370", "20564")</f>
      </c>
      <c r="B102" s="4" t="s">
        <f>=HYPERLINK("https://www.leilaoonline.net/lote/detalhe/116370", " SUCATA DE ROLAMENTOS DIVERSOS TAMANHO SENDO 5.300 KG APROX. ( PREÇO POR KG) - LOC. ARIRANHA  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9.540,00</t>
        </is>
      </c>
      <c r="F102" s="4" t="inlineStr">
        <is>
          <t>0.10</t>
        </is>
      </c>
    </row>
    <row collapsed="false" customFormat="false" customHeight="false" hidden="false" ht="12.1" outlineLevel="0" r="103">
      <c r="A103" s="5" t="s">
        <f>=HYPERLINK("https://www.leilaoonline.net/lote/detalhe/116382", "20565")</f>
      </c>
      <c r="B103" s="4" t="s">
        <f>=HYPERLINK("https://www.leilaoonline.net/lote/detalhe/116382", " SUCATA DE PATINHO DE FREIO SENDO 550 KG APROX. (PREÇO POR KG) - LOC. ARIRANHA  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660,00</t>
        </is>
      </c>
      <c r="F103" s="4" t="inlineStr">
        <is>
          <t>0.10</t>
        </is>
      </c>
    </row>
    <row collapsed="false" customFormat="false" customHeight="false" hidden="false" ht="12.1" outlineLevel="0" r="104">
      <c r="A104" s="5" t="s">
        <f>=HYPERLINK("https://www.leilaoonline.net/lote/detalhe/116325", "20566")</f>
      </c>
      <c r="B104" s="4" t="s">
        <f>=HYPERLINK("https://www.leilaoonline.net/lote/detalhe/116325", " COLHEDORA JOHN DEERE 3520 C/ ESTEIRA, ANO 2012/2012, PATR. 704042,  LOC. ARIRANHA")</f>
      </c>
      <c r="C104" s="4" t="inlineStr">
        <is>
          <t>Vendido</t>
        </is>
      </c>
      <c r="D104" s="4" t="inlineStr">
        <is>
          <t>29</t>
        </is>
      </c>
      <c r="E104" s="5" t="inlineStr">
        <is>
          <t>56.000,00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=HYPERLINK("https://www.leilaoonline.net/lote/detalhe/116380", "20567")</f>
      </c>
      <c r="B105" s="4" t="s">
        <f>=HYPERLINK("https://www.leilaoonline.net/lote/detalhe/116380", " SUCATA DE CUBO REDUÇÃO FINAL COLHEDORA SENDO 9 PÇS APROX. - LOC. ARIRANHA  ")</f>
      </c>
      <c r="C105" s="4" t="inlineStr">
        <is>
          <t>Vendido</t>
        </is>
      </c>
      <c r="D105" s="4" t="inlineStr">
        <is>
          <t>12</t>
        </is>
      </c>
      <c r="E105" s="5" t="inlineStr">
        <is>
          <t>6.500,00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=HYPERLINK("https://www.leilaoonline.net/lote/detalhe/116372", "20568")</f>
      </c>
      <c r="B106" s="4" t="s">
        <f>=HYPERLINK("https://www.leilaoonline.net/lote/detalhe/116372", " SUCATA DE CAMPANA SENDO 10.640 KG APROX. ( PREÇO POR KG) - LOC. ARIRANHA  ")</f>
      </c>
      <c r="C106" s="4" t="inlineStr">
        <is>
          <t>Vendido</t>
        </is>
      </c>
      <c r="D106" s="4" t="inlineStr">
        <is>
          <t>12</t>
        </is>
      </c>
      <c r="E106" s="5" t="inlineStr">
        <is>
          <t>27.664,00</t>
        </is>
      </c>
      <c r="F106" s="4" t="inlineStr">
        <is>
          <t>0.10</t>
        </is>
      </c>
    </row>
    <row collapsed="false" customFormat="false" customHeight="false" hidden="false" ht="12.1" outlineLevel="0" r="107">
      <c r="A107" s="5" t="s">
        <f>=HYPERLINK("https://www.leilaoonline.net/lote/detalhe/116329", "20570")</f>
      </c>
      <c r="B107" s="4" t="s">
        <f>=HYPERLINK("https://www.leilaoonline.net/lote/detalhe/116329", " COLHEDORA JOHN DEERE 3520 C/ ESTEIRA, ANO 2010/2010, PATR. 704021,  LOC. ARIRANHA  ")</f>
      </c>
      <c r="C107" s="4" t="inlineStr">
        <is>
          <t>Vendido</t>
        </is>
      </c>
      <c r="D107" s="4" t="inlineStr">
        <is>
          <t>28</t>
        </is>
      </c>
      <c r="E107" s="5" t="inlineStr">
        <is>
          <t>50.000,00</t>
        </is>
      </c>
      <c r="F10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2026-06-30T14:11:38.00Z</dcterms:created>
  <dc:creator>Tellks Tecnologia</dc:creator>
  <cp:revision>0</cp:revision>
</cp:coreProperties>
</file>