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=HYPERLINK("https://www.leilaoonline.net/lote/detalhe/119250", "001")</f>
      </c>
      <c r="B11" s="4" t="s">
        <f>=HYPERLINK("https://www.leilaoonline.net/lote/detalhe/119250", "[ VÍDEO ] Kawasaki Versus 650cc Tourer. Ano 2019/2020. Aprox.13.400 km")</f>
      </c>
      <c r="C11" s="4" t="inlineStr">
        <is>
          <t>Não vendido</t>
        </is>
      </c>
      <c r="D11" s="4" t="inlineStr">
        <is>
          <t>0</t>
        </is>
      </c>
      <c r="E11" s="5" t="inlineStr">
        <is>
          <t>30.000,00</t>
        </is>
      </c>
      <c r="F11" s="4" t="inlineStr">
        <is>
          <t>250.00</t>
        </is>
      </c>
    </row>
    <row collapsed="false" customFormat="false" customHeight="false" hidden="false" ht="12.1" outlineLevel="0" r="12">
      <c r="A12" s="5" t="s">
        <f>=HYPERLINK("https://www.leilaoonline.net/lote/detalhe/118693", "005")</f>
      </c>
      <c r="B12" s="4" t="s">
        <f>=HYPERLINK("https://www.leilaoonline.net/lote/detalhe/118693", "GM / CORSA SEDAN  PREMIUM 1.4 ECONOFLEX ANO 2007/2008.  LIC e IPVA EM ORDEM (EM FUNCIONAMENTO)")</f>
      </c>
      <c r="C12" s="4" t="inlineStr">
        <is>
          <t>Não vendido</t>
        </is>
      </c>
      <c r="D12" s="4" t="inlineStr">
        <is>
          <t>1</t>
        </is>
      </c>
      <c r="E12" s="5" t="inlineStr">
        <is>
          <t>10.250,00</t>
        </is>
      </c>
      <c r="F12" s="4" t="inlineStr">
        <is>
          <t>200.00</t>
        </is>
      </c>
    </row>
    <row collapsed="false" customFormat="false" customHeight="false" hidden="false" ht="12.1" outlineLevel="0" r="13">
      <c r="A13" s="5" t="s">
        <f>=HYPERLINK("https://www.leilaoonline.net/lote/detalhe/118650", "006")</f>
      </c>
      <c r="B13" s="4" t="s">
        <f>=HYPERLINK("https://www.leilaoonline.net/lote/detalhe/118650", " Monark Monareta Dobramatic Aro 20 Garupão, Raridade da década de 1970, para Colecionadores")</f>
      </c>
      <c r="C13" s="4" t="inlineStr">
        <is>
          <t>Vendido</t>
        </is>
      </c>
      <c r="D13" s="4" t="inlineStr">
        <is>
          <t>2</t>
        </is>
      </c>
      <c r="E13" s="5" t="inlineStr">
        <is>
          <t>1.092,50</t>
        </is>
      </c>
      <c r="F13" s="4" t="inlineStr">
        <is>
          <t>50.00</t>
        </is>
      </c>
    </row>
    <row collapsed="false" customFormat="false" customHeight="false" hidden="false" ht="12.1" outlineLevel="0" r="14">
      <c r="A14" s="5" t="s">
        <f>=HYPERLINK("https://www.leilaoonline.net/lote/detalhe/118677", "007")</f>
      </c>
      <c r="B14" s="4" t="s">
        <f>=HYPERLINK("https://www.leilaoonline.net/lote/detalhe/118677", " Lambretta LD ano 1959. Italiana. Para restauração. Lambretta muito íntegra e de fácil restauração. Possui documentos antigos, modelo raro totalmente Original.  Relíquia para Colecionadores.")</f>
      </c>
      <c r="C14" s="4" t="inlineStr">
        <is>
          <t>Não vendido</t>
        </is>
      </c>
      <c r="D14" s="4" t="inlineStr">
        <is>
          <t>0</t>
        </is>
      </c>
      <c r="E14" s="5" t="inlineStr">
        <is>
          <t>4.500,00</t>
        </is>
      </c>
      <c r="F14" s="4" t="inlineStr">
        <is>
          <t>200.00</t>
        </is>
      </c>
    </row>
    <row collapsed="false" customFormat="false" customHeight="false" hidden="false" ht="12.1" outlineLevel="0" r="15">
      <c r="A15" s="5" t="s">
        <f>=HYPERLINK("https://www.leilaoonline.net/lote/detalhe/118687", "008")</f>
      </c>
      <c r="B15" s="4" t="s">
        <f>=HYPERLINK("https://www.leilaoonline.net/lote/detalhe/118687", "[ VÌDEOS ] Motocicleta BMW K 1600 GT. Ano 2011/ 2012. Motor 06 Cilindros. Manual, chave Reserva e Controle.")</f>
      </c>
      <c r="C15" s="4" t="inlineStr">
        <is>
          <t>Não vendido</t>
        </is>
      </c>
      <c r="D15" s="4" t="inlineStr">
        <is>
          <t>1</t>
        </is>
      </c>
      <c r="E15" s="5" t="inlineStr">
        <is>
          <t>40.000,00</t>
        </is>
      </c>
      <c r="F15" s="4" t="inlineStr">
        <is>
          <t>500.00</t>
        </is>
      </c>
    </row>
    <row collapsed="false" customFormat="false" customHeight="false" hidden="false" ht="12.1" outlineLevel="0" r="16">
      <c r="A16" s="5" t="s">
        <f>=HYPERLINK("https://www.leilaoonline.net/lote/detalhe/118689", "009")</f>
      </c>
      <c r="B16" s="4" t="s">
        <f>=HYPERLINK("https://www.leilaoonline.net/lote/detalhe/118689", " [ VÍDEO ] HONDA CB 550 FOUR. ANO 1976. CAFÉ RACER. RELÍQUIA PARA COLECIONADORES. Documentos em ordem.")</f>
      </c>
      <c r="C16" s="4" t="inlineStr">
        <is>
          <t>Não vendido</t>
        </is>
      </c>
      <c r="D16" s="4" t="inlineStr">
        <is>
          <t>0</t>
        </is>
      </c>
      <c r="E16" s="5" t="inlineStr">
        <is>
          <t>19.500,00</t>
        </is>
      </c>
      <c r="F16" s="4" t="inlineStr">
        <is>
          <t>200.00</t>
        </is>
      </c>
    </row>
    <row collapsed="false" customFormat="false" customHeight="false" hidden="false" ht="12.1" outlineLevel="0" r="17">
      <c r="A17" s="5" t="s">
        <f>=HYPERLINK("https://www.leilaoonline.net/lote/detalhe/118672", "010")</f>
      </c>
      <c r="B17" s="4" t="s">
        <f>=HYPERLINK("https://www.leilaoonline.net/lote/detalhe/118672", " Raríssima Lambretta ISO DIVA MILANO. Ano 1956. Raridade para colecionadores. Não possui documentos. Veículo ornamental.")</f>
      </c>
      <c r="C17" s="4" t="inlineStr">
        <is>
          <t>Não vendido</t>
        </is>
      </c>
      <c r="D17" s="4" t="inlineStr">
        <is>
          <t>0</t>
        </is>
      </c>
      <c r="E17" s="5" t="inlineStr">
        <is>
          <t>6.500,00</t>
        </is>
      </c>
      <c r="F17" s="4" t="inlineStr">
        <is>
          <t>200.00</t>
        </is>
      </c>
    </row>
    <row collapsed="false" customFormat="false" customHeight="false" hidden="false" ht="12.1" outlineLevel="0" r="18">
      <c r="A18" s="5" t="s">
        <f>=HYPERLINK("https://www.leilaoonline.net/lote/detalhe/118655", "011")</f>
      </c>
      <c r="B18" s="4" t="s">
        <f>=HYPERLINK("https://www.leilaoonline.net/lote/detalhe/118655", " Antigo FreeSkate Caloi, Raridade da decada de 1990, para Colecionadores")</f>
      </c>
      <c r="C18" s="4" t="inlineStr">
        <is>
          <t>Não vendido</t>
        </is>
      </c>
      <c r="D18" s="4" t="inlineStr">
        <is>
          <t>0</t>
        </is>
      </c>
      <c r="E18" s="5" t="inlineStr">
        <is>
          <t>450,00</t>
        </is>
      </c>
      <c r="F18" s="4" t="inlineStr">
        <is>
          <t>50.00</t>
        </is>
      </c>
    </row>
    <row collapsed="false" customFormat="false" customHeight="false" hidden="false" ht="12.1" outlineLevel="0" r="19">
      <c r="A19" s="5" t="s">
        <f>=HYPERLINK("https://www.leilaoonline.net/lote/detalhe/118673", "012")</f>
      </c>
      <c r="B19" s="4" t="s">
        <f>=HYPERLINK("https://www.leilaoonline.net/lote/detalhe/118673",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19" s="4" t="inlineStr">
        <is>
          <t>Não vendido</t>
        </is>
      </c>
      <c r="D19" s="4" t="inlineStr">
        <is>
          <t>0</t>
        </is>
      </c>
      <c r="E19" s="5" t="inlineStr">
        <is>
          <t>6.900,00</t>
        </is>
      </c>
      <c r="F19" s="4" t="inlineStr">
        <is>
          <t>200.00</t>
        </is>
      </c>
    </row>
    <row collapsed="false" customFormat="false" customHeight="false" hidden="false" ht="12.1" outlineLevel="0" r="20">
      <c r="A20" s="5" t="s">
        <f>=HYPERLINK("https://www.leilaoonline.net/lote/detalhe/118676", "013")</f>
      </c>
      <c r="B20" s="4" t="s">
        <f>=HYPERLINK("https://www.leilaoonline.net/lote/detalhe/118676", " Vespa Piaggio M3 ano 1959, Pintura nova em Pu. Obs: está com a parte mecânica desmontada, possui documentos antigos de placa amarela.Raridade para Colecionadores.")</f>
      </c>
      <c r="C20" s="4" t="inlineStr">
        <is>
          <t>Não vendido</t>
        </is>
      </c>
      <c r="D20" s="4" t="inlineStr">
        <is>
          <t>0</t>
        </is>
      </c>
      <c r="E20" s="5" t="inlineStr">
        <is>
          <t>3.500,00</t>
        </is>
      </c>
      <c r="F20" s="4" t="inlineStr">
        <is>
          <t>150.00</t>
        </is>
      </c>
    </row>
    <row collapsed="false" customFormat="false" customHeight="false" hidden="false" ht="12.1" outlineLevel="0" r="21">
      <c r="A21" s="5" t="s">
        <f>=HYPERLINK("https://www.leilaoonline.net/lote/detalhe/118674", "014")</f>
      </c>
      <c r="B21" s="4" t="s">
        <f>=HYPERLINK("https://www.leilaoonline.net/lote/detalhe/118674", "[ VÍDEO ] Motocicleta Zündapp. Ano 1952. Mod. Ks 601. Foram fabricadas na Alemanha pós 2º Guerra Mundial. Existem apenas 5.075 unidades. Motor 600 Cc box cardan. Relíquia, totalmente Original, para colecionadores. Em funcionamento. Sem placa e sem documento.")</f>
      </c>
      <c r="C21" s="4" t="inlineStr">
        <is>
          <t>Não vendido</t>
        </is>
      </c>
      <c r="D21" s="4" t="inlineStr">
        <is>
          <t>0</t>
        </is>
      </c>
      <c r="E21" s="5" t="inlineStr">
        <is>
          <t>35.000,00</t>
        </is>
      </c>
      <c r="F21" s="4" t="inlineStr">
        <is>
          <t>250.00</t>
        </is>
      </c>
    </row>
    <row collapsed="false" customFormat="false" customHeight="false" hidden="false" ht="12.1" outlineLevel="0" r="22">
      <c r="A22" s="5" t="s">
        <f>=HYPERLINK("https://www.leilaoonline.net/lote/detalhe/118680", "017")</f>
      </c>
      <c r="B22" s="4" t="s">
        <f>=HYPERLINK("https://www.leilaoonline.net/lote/detalhe/118680", "Triciclo velocípede Antigo, totalmente Original,  Relíquia para Colecionadores")</f>
      </c>
      <c r="C22" s="4" t="inlineStr">
        <is>
          <t>Não vendido</t>
        </is>
      </c>
      <c r="D22" s="4" t="inlineStr">
        <is>
          <t>0</t>
        </is>
      </c>
      <c r="E22" s="5" t="inlineStr">
        <is>
          <t>350,00</t>
        </is>
      </c>
      <c r="F22" s="4" t="inlineStr">
        <is>
          <t>50.00</t>
        </is>
      </c>
    </row>
    <row collapsed="false" customFormat="false" customHeight="false" hidden="false" ht="12.1" outlineLevel="0" r="23">
      <c r="A23" s="5" t="s">
        <f>=HYPERLINK("https://www.leilaoonline.net/lote/detalhe/118682", "019")</f>
      </c>
      <c r="B23" s="4" t="s">
        <f>=HYPERLINK("https://www.leilaoonline.net/lote/detalhe/118682", "Motocicleta Royal Enfield Clássic 500cc. Ano 2017. Com acessórios. Totalmente Original. Único Dono. Aprox. 3.000 km. Documentação: IPVA e Licenciamento 2021 Pagos. Revisada. (Em funcionamento).")</f>
      </c>
      <c r="C23" s="4" t="inlineStr">
        <is>
          <t>Não vendido</t>
        </is>
      </c>
      <c r="D23" s="4" t="inlineStr">
        <is>
          <t>0</t>
        </is>
      </c>
      <c r="E23" s="5" t="inlineStr">
        <is>
          <t>12.000,00</t>
        </is>
      </c>
      <c r="F23" s="4" t="inlineStr">
        <is>
          <t>250.00</t>
        </is>
      </c>
    </row>
    <row collapsed="false" customFormat="false" customHeight="false" hidden="false" ht="12.1" outlineLevel="0" r="24">
      <c r="A24" s="5" t="s">
        <f>=HYPERLINK("https://www.leilaoonline.net/lote/detalhe/118675", "020")</f>
      </c>
      <c r="B24" s="4" t="s">
        <f>=HYPERLINK("https://www.leilaoonline.net/lote/detalhe/118675", " Motocicleta Zündapp Db 202. Ano 1951 de 200cc. Pós Segunda Guerra Mundial. Relíquia, totalmente original, para colecionadores. Sem placa e sem documento. (Carretinha não faz parte do lote))")</f>
      </c>
      <c r="C24" s="4" t="inlineStr">
        <is>
          <t>Não vendido</t>
        </is>
      </c>
      <c r="D24" s="4" t="inlineStr">
        <is>
          <t>0</t>
        </is>
      </c>
      <c r="E24" s="5" t="inlineStr">
        <is>
          <t>7.500,00</t>
        </is>
      </c>
      <c r="F24" s="4" t="inlineStr">
        <is>
          <t>250.00</t>
        </is>
      </c>
    </row>
    <row collapsed="false" customFormat="false" customHeight="false" hidden="false" ht="12.1" outlineLevel="0" r="25">
      <c r="A25" s="5" t="s">
        <f>=HYPERLINK("https://www.leilaoonline.net/lote/detalhe/118628", "021")</f>
      </c>
      <c r="B25" s="4" t="s">
        <f>=HYPERLINK("https://www.leilaoonline.net/lote/detalhe/118628", " Monark Monareta Tandem Dupla ano 1982. Totalmente Original. Relíquia para Colecionadores.")</f>
      </c>
      <c r="C25" s="4" t="inlineStr">
        <is>
          <t>Não vendido</t>
        </is>
      </c>
      <c r="D25" s="4" t="inlineStr">
        <is>
          <t>0</t>
        </is>
      </c>
      <c r="E25" s="5" t="inlineStr">
        <is>
          <t>2.000,00</t>
        </is>
      </c>
      <c r="F25" s="4" t="inlineStr">
        <is>
          <t>50.00</t>
        </is>
      </c>
    </row>
    <row collapsed="false" customFormat="false" customHeight="false" hidden="false" ht="12.1" outlineLevel="0" r="26">
      <c r="A26" s="5" t="s">
        <f>=HYPERLINK("https://www.leilaoonline.net/lote/detalhe/118641", "022")</f>
      </c>
      <c r="B26" s="4" t="s">
        <f>=HYPERLINK("https://www.leilaoonline.net/lote/detalhe/118641",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6" s="4" t="inlineStr">
        <is>
          <t>Não vendido</t>
        </is>
      </c>
      <c r="D26" s="4" t="inlineStr">
        <is>
          <t>0</t>
        </is>
      </c>
      <c r="E26" s="5" t="inlineStr">
        <is>
          <t>450,00</t>
        </is>
      </c>
      <c r="F26" s="4" t="inlineStr">
        <is>
          <t>50.00</t>
        </is>
      </c>
    </row>
    <row collapsed="false" customFormat="false" customHeight="false" hidden="false" ht="12.1" outlineLevel="0" r="27">
      <c r="A27" s="5" t="s">
        <f>=HYPERLINK("https://www.leilaoonline.net/lote/detalhe/118700", "023")</f>
      </c>
      <c r="B27" s="4" t="s">
        <f>=HYPERLINK("https://www.leilaoonline.net/lote/detalhe/118700", " Lote de itens Antigos, Sendo: 01 Bigorna grande, 02 plantadeiras manuais, 02 torradores de café manuais, 08 fitas VHS Sony ED Max 6h. (sem uso)")</f>
      </c>
      <c r="C27" s="4" t="inlineStr">
        <is>
          <t>Não vendido</t>
        </is>
      </c>
      <c r="D27" s="4" t="inlineStr">
        <is>
          <t>0</t>
        </is>
      </c>
      <c r="E27" s="5" t="inlineStr">
        <is>
          <t>250,00</t>
        </is>
      </c>
      <c r="F27" s="4" t="inlineStr">
        <is>
          <t>50.00</t>
        </is>
      </c>
    </row>
    <row collapsed="false" customFormat="false" customHeight="false" hidden="false" ht="12.1" outlineLevel="0" r="28">
      <c r="A28" s="5" t="s">
        <f>=HYPERLINK("https://www.leilaoonline.net/lote/detalhe/118629", "024")</f>
      </c>
      <c r="B28" s="4" t="s">
        <f>=HYPERLINK("https://www.leilaoonline.net/lote/detalhe/118629", "MONARK MONARETA GEMINI, ARO 20 PRIMEIRO MODELO DA MONARETA. INSPIRADA NO PROJETO GEMINI DA NASA DOS U.S.A, POR ISSO TEM O DISPOSITIVO DE ENGATE COM ESSE NOME. TOTALMENTE RESTAURADA. RELÍQUIA P/ COLECIONADORES.")</f>
      </c>
      <c r="C28" s="4" t="inlineStr">
        <is>
          <t>Não vendido</t>
        </is>
      </c>
      <c r="D28" s="4" t="inlineStr">
        <is>
          <t>0</t>
        </is>
      </c>
      <c r="E28" s="5" t="inlineStr">
        <is>
          <t>950,00</t>
        </is>
      </c>
      <c r="F28" s="4" t="inlineStr">
        <is>
          <t>100.00</t>
        </is>
      </c>
    </row>
    <row collapsed="false" customFormat="false" customHeight="false" hidden="false" ht="12.1" outlineLevel="0" r="29">
      <c r="A29" s="5" t="s">
        <f>=HYPERLINK("https://www.leilaoonline.net/lote/detalhe/118681", "025")</f>
      </c>
      <c r="B29" s="4" t="s">
        <f>=HYPERLINK("https://www.leilaoonline.net/lote/detalhe/118681", "Mini Jipe Antigo, Original todo em metal, Raridade para Colecionadores")</f>
      </c>
      <c r="C29" s="4" t="inlineStr">
        <is>
          <t>Não vendido</t>
        </is>
      </c>
      <c r="D29" s="4" t="inlineStr">
        <is>
          <t>1</t>
        </is>
      </c>
      <c r="E29" s="5" t="inlineStr">
        <is>
          <t>350,00</t>
        </is>
      </c>
      <c r="F29" s="4" t="inlineStr">
        <is>
          <t>50.00</t>
        </is>
      </c>
    </row>
    <row collapsed="false" customFormat="false" customHeight="false" hidden="false" ht="12.1" outlineLevel="0" r="30">
      <c r="A30" s="5" t="s">
        <f>=HYPERLINK("https://www.leilaoonline.net/lote/detalhe/118646", "026")</f>
      </c>
      <c r="B30" s="4" t="s">
        <f>=HYPERLINK("https://www.leilaoonline.net/lote/detalhe/118646", " BONECO DO FOFÃO GRANDE, ORIGINAL DE ÉPOCA , DÉCADA DE 1980 ")</f>
      </c>
      <c r="C30" s="4" t="inlineStr">
        <is>
          <t>Não vendido</t>
        </is>
      </c>
      <c r="D30" s="4" t="inlineStr">
        <is>
          <t>0</t>
        </is>
      </c>
      <c r="E30" s="5" t="inlineStr">
        <is>
          <t>450,00</t>
        </is>
      </c>
      <c r="F30" s="4" t="inlineStr">
        <is>
          <t>100.00</t>
        </is>
      </c>
    </row>
    <row collapsed="false" customFormat="false" customHeight="false" hidden="false" ht="12.1" outlineLevel="0" r="31">
      <c r="A31" s="5" t="s">
        <f>=HYPERLINK("https://www.leilaoonline.net/lote/detalhe/118647", "027")</f>
      </c>
      <c r="B31" s="4" t="s">
        <f>=HYPERLINK("https://www.leilaoonline.net/lote/detalhe/118647",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1" s="4" t="inlineStr">
        <is>
          <t>Não vendido</t>
        </is>
      </c>
      <c r="D31" s="4" t="inlineStr">
        <is>
          <t>0</t>
        </is>
      </c>
      <c r="E31" s="5" t="inlineStr">
        <is>
          <t>450,00</t>
        </is>
      </c>
      <c r="F31" s="4" t="inlineStr">
        <is>
          <t>100.00</t>
        </is>
      </c>
    </row>
    <row collapsed="false" customFormat="false" customHeight="false" hidden="false" ht="12.1" outlineLevel="0" r="32">
      <c r="A32" s="5" t="s">
        <f>=HYPERLINK("https://www.leilaoonline.net/lote/detalhe/118645", "028")</f>
      </c>
      <c r="B32" s="4" t="s">
        <f>=HYPERLINK("https://www.leilaoonline.net/lote/detalhe/118645", " 06 Jogos de Tapetes completos para: GM Astra, Citroen C4, Renault Clio, Renault Scenic, Fiat Uno e Gm Agile. Lacrados no Plástico. Sem uso.")</f>
      </c>
      <c r="C32" s="4" t="inlineStr">
        <is>
          <t>Não vendido</t>
        </is>
      </c>
      <c r="D32" s="4" t="inlineStr">
        <is>
          <t>0</t>
        </is>
      </c>
      <c r="E32" s="5" t="inlineStr">
        <is>
          <t>150,00</t>
        </is>
      </c>
      <c r="F32" s="4" t="inlineStr">
        <is>
          <t>50.00</t>
        </is>
      </c>
    </row>
    <row collapsed="false" customFormat="false" customHeight="false" hidden="false" ht="12.1" outlineLevel="0" r="33">
      <c r="A33" s="5" t="s">
        <f>=HYPERLINK("https://www.leilaoonline.net/lote/detalhe/118634", "029")</f>
      </c>
      <c r="B33" s="4" t="s">
        <f>=HYPERLINK("https://www.leilaoonline.net/lote/detalhe/118634", "[ VÍDEOS ] LOTE C / APROX. 40 MESAS E 01 BALCÃO DE ATENDIMENTO. MESAS DA DÉCADA DE 1960 / 1970 e 1980 EM MADEIRA DE LEI E METÁLICAS. DIVERSOS TAMANHOS E MODELOS, RARIDADES.")</f>
      </c>
      <c r="C33" s="4" t="inlineStr">
        <is>
          <t>Não vendido</t>
        </is>
      </c>
      <c r="D33" s="4" t="inlineStr">
        <is>
          <t>0</t>
        </is>
      </c>
      <c r="E33" s="5" t="inlineStr">
        <is>
          <t>1.900,00</t>
        </is>
      </c>
      <c r="F33" s="4" t="inlineStr">
        <is>
          <t>150.00</t>
        </is>
      </c>
    </row>
    <row collapsed="false" customFormat="false" customHeight="false" hidden="false" ht="12.1" outlineLevel="0" r="34">
      <c r="A34" s="5" t="s">
        <f>=HYPERLINK("https://www.leilaoonline.net/lote/detalhe/118679", "030")</f>
      </c>
      <c r="B34" s="4" t="s">
        <f>=HYPERLINK("https://www.leilaoonline.net/lote/detalhe/118679", "100 GARRAFAS DE CACHAÇA SABORES VARIADOS - 700ml CADA GARRAFA")</f>
      </c>
      <c r="C34" s="4" t="inlineStr">
        <is>
          <t>Não vendido</t>
        </is>
      </c>
      <c r="D34" s="4" t="inlineStr">
        <is>
          <t>0</t>
        </is>
      </c>
      <c r="E34" s="5" t="inlineStr">
        <is>
          <t>990,00</t>
        </is>
      </c>
      <c r="F34" s="4" t="inlineStr">
        <is>
          <t>50.00</t>
        </is>
      </c>
    </row>
    <row collapsed="false" customFormat="false" customHeight="false" hidden="false" ht="12.1" outlineLevel="0" r="35">
      <c r="A35" s="5" t="s">
        <f>=HYPERLINK("https://www.leilaoonline.net/lote/detalhe/118639", "033")</f>
      </c>
      <c r="B35" s="4" t="s">
        <f>=HYPERLINK("https://www.leilaoonline.net/lote/detalhe/118639", "BICICLETA CALOI FÓRMULA C-3 , C/ SELETOR DE CÂMBIO DE 03 MANCHAS. RELÍQUIA PARA COLECIONADORES.")</f>
      </c>
      <c r="C35" s="4" t="inlineStr">
        <is>
          <t>Não vendido</t>
        </is>
      </c>
      <c r="D35" s="4" t="inlineStr">
        <is>
          <t>1</t>
        </is>
      </c>
      <c r="E35" s="5" t="inlineStr">
        <is>
          <t>1.000,00</t>
        </is>
      </c>
      <c r="F35" s="4" t="inlineStr">
        <is>
          <t>50.00</t>
        </is>
      </c>
    </row>
    <row collapsed="false" customFormat="false" customHeight="false" hidden="false" ht="12.1" outlineLevel="0" r="36">
      <c r="A36" s="5" t="s">
        <f>=HYPERLINK("https://www.leilaoonline.net/lote/detalhe/118698", "034")</f>
      </c>
      <c r="B36" s="4" t="s">
        <f>=HYPERLINK("https://www.leilaoonline.net/lote/detalhe/118698", "[ VÍDEOS ] LOTE CONTENDO 500 CÉDULAS DE DINHEIRO ANTIGO ORIGINAL, DE VÁRIOS VALORES E ÉPOCAS,  EM EXCELENTE ESTADO DE CONSERVAÇÃO, RARIDADE PARA COLECIONADORES.")</f>
      </c>
      <c r="C36" s="4" t="inlineStr">
        <is>
          <t>Não vendido</t>
        </is>
      </c>
      <c r="D36" s="4" t="inlineStr">
        <is>
          <t>0</t>
        </is>
      </c>
      <c r="E36" s="5" t="inlineStr">
        <is>
          <t>490,00</t>
        </is>
      </c>
      <c r="F36" s="4" t="inlineStr">
        <is>
          <t>100.00</t>
        </is>
      </c>
    </row>
    <row collapsed="false" customFormat="false" customHeight="false" hidden="false" ht="12.1" outlineLevel="0" r="37">
      <c r="A37" s="5" t="s">
        <f>=HYPERLINK("https://www.leilaoonline.net/lote/detalhe/118699", "035")</f>
      </c>
      <c r="B37" s="4" t="s">
        <f>=HYPERLINK("https://www.leilaoonline.net/lote/detalhe/118699", "BATEDOR / MISTURADOR ELÉTRICO, INDUSTRIAL ")</f>
      </c>
      <c r="C37" s="4" t="inlineStr">
        <is>
          <t>Não vendido</t>
        </is>
      </c>
      <c r="D37" s="4" t="inlineStr">
        <is>
          <t>0</t>
        </is>
      </c>
      <c r="E37" s="5" t="inlineStr">
        <is>
          <t>200,00</t>
        </is>
      </c>
      <c r="F37" s="4" t="inlineStr">
        <is>
          <t>50.00</t>
        </is>
      </c>
    </row>
    <row collapsed="false" customFormat="false" customHeight="false" hidden="false" ht="12.1" outlineLevel="0" r="38">
      <c r="A38" s="5" t="s">
        <f>=HYPERLINK("https://www.leilaoonline.net/lote/detalhe/118701", "036")</f>
      </c>
      <c r="B38" s="4" t="s">
        <f>=HYPERLINK("https://www.leilaoonline.net/lote/detalhe/118701", " Antiga Cama de Campanha, Década de 1920, Madeira de Lei, Totalmente íntegra, com todos as molas e estrutura original, Relíquia para Colecionadores.")</f>
      </c>
      <c r="C38" s="4" t="inlineStr">
        <is>
          <t>Não vendido</t>
        </is>
      </c>
      <c r="D38" s="4" t="inlineStr">
        <is>
          <t>0</t>
        </is>
      </c>
      <c r="E38" s="5" t="inlineStr">
        <is>
          <t>250,00</t>
        </is>
      </c>
      <c r="F38" s="4" t="inlineStr">
        <is>
          <t>50.00</t>
        </is>
      </c>
    </row>
    <row collapsed="false" customFormat="false" customHeight="false" hidden="false" ht="12.1" outlineLevel="0" r="39">
      <c r="A39" s="5" t="s">
        <f>=HYPERLINK("https://www.leilaoonline.net/lote/detalhe/118696", "037")</f>
      </c>
      <c r="B39" s="4" t="s">
        <f>=HYPERLINK("https://www.leilaoonline.net/lote/detalhe/118696", "[ VÍDEOS ] LOTE CONTENDO 500 CÉDULAS DE DINHEIRO ANTIGO ORIGINAL, DE VÁRIOS VALORES E ÉPOCAS,  EM EXCELENTE ESTADO DE CONSERVAÇÃO, RARIDADE PARA COLECIONADORES.")</f>
      </c>
      <c r="C39" s="4" t="inlineStr">
        <is>
          <t>Não vendido</t>
        </is>
      </c>
      <c r="D39" s="4" t="inlineStr">
        <is>
          <t>0</t>
        </is>
      </c>
      <c r="E39" s="5" t="inlineStr">
        <is>
          <t>490,00</t>
        </is>
      </c>
      <c r="F39" s="4" t="inlineStr">
        <is>
          <t>100.00</t>
        </is>
      </c>
    </row>
    <row collapsed="false" customFormat="false" customHeight="false" hidden="false" ht="12.1" outlineLevel="0" r="40">
      <c r="A40" s="5" t="s">
        <f>=HYPERLINK("https://www.leilaoonline.net/lote/detalhe/118685", "038")</f>
      </c>
      <c r="B40" s="4" t="s">
        <f>=HYPERLINK("https://www.leilaoonline.net/lote/detalhe/118685", "Cadeira Barbeiro, James Barker, Século 19, Funcionando, Raridade para Colecionadores.")</f>
      </c>
      <c r="C40" s="4" t="inlineStr">
        <is>
          <t>Não vendido</t>
        </is>
      </c>
      <c r="D40" s="4" t="inlineStr">
        <is>
          <t>0</t>
        </is>
      </c>
      <c r="E40" s="5" t="inlineStr">
        <is>
          <t>2.900,00</t>
        </is>
      </c>
      <c r="F40" s="4" t="inlineStr">
        <is>
          <t>200.00</t>
        </is>
      </c>
    </row>
    <row collapsed="false" customFormat="false" customHeight="false" hidden="false" ht="12.1" outlineLevel="0" r="41">
      <c r="A41" s="5" t="s">
        <f>=HYPERLINK("https://www.leilaoonline.net/lote/detalhe/118622", "039")</f>
      </c>
      <c r="B41" s="4" t="s">
        <f>=HYPERLINK("https://www.leilaoonline.net/lote/detalhe/118622", " Monareta Olé 70 Primeira Geração Aro 20, Relíquia Totalmente Original,  década de 1970 p/ Colecionadores")</f>
      </c>
      <c r="C41" s="4" t="inlineStr">
        <is>
          <t>Não vendido</t>
        </is>
      </c>
      <c r="D41" s="4" t="inlineStr">
        <is>
          <t>0</t>
        </is>
      </c>
      <c r="E41" s="5" t="inlineStr">
        <is>
          <t>800,00</t>
        </is>
      </c>
      <c r="F41" s="4" t="inlineStr">
        <is>
          <t>50.00</t>
        </is>
      </c>
    </row>
    <row collapsed="false" customFormat="false" customHeight="false" hidden="false" ht="12.1" outlineLevel="0" r="42">
      <c r="A42" s="5" t="s">
        <f>=HYPERLINK("https://www.leilaoonline.net/lote/detalhe/118702", "040")</f>
      </c>
      <c r="B42" s="4" t="s">
        <f>=HYPERLINK("https://www.leilaoonline.net/lote/detalhe/118702", " Lote Contendo: 01 gazebo, 01 barraca e 01 piscina.")</f>
      </c>
      <c r="C42" s="4" t="inlineStr">
        <is>
          <t>Não vendido</t>
        </is>
      </c>
      <c r="D42" s="4" t="inlineStr">
        <is>
          <t>0</t>
        </is>
      </c>
      <c r="E42" s="5" t="inlineStr">
        <is>
          <t>200,00</t>
        </is>
      </c>
      <c r="F42" s="4" t="inlineStr">
        <is>
          <t>50.00</t>
        </is>
      </c>
    </row>
    <row collapsed="false" customFormat="false" customHeight="false" hidden="false" ht="12.1" outlineLevel="0" r="43">
      <c r="A43" s="5" t="s">
        <f>=HYPERLINK("https://www.leilaoonline.net/lote/detalhe/118631", "041")</f>
      </c>
      <c r="B43" s="4" t="s">
        <f>=HYPERLINK("https://www.leilaoonline.net/lote/detalhe/118631", " Bicicleta Monark Monareta Mirim série Brasil Ouro 73 c/ Banco Banana de Época, Relíquia p/ Colecionadores.")</f>
      </c>
      <c r="C43" s="4" t="inlineStr">
        <is>
          <t>Não vendido</t>
        </is>
      </c>
      <c r="D43" s="4" t="inlineStr">
        <is>
          <t>0</t>
        </is>
      </c>
      <c r="E43" s="5" t="inlineStr">
        <is>
          <t>550,00</t>
        </is>
      </c>
      <c r="F43" s="4" t="inlineStr">
        <is>
          <t>50.00</t>
        </is>
      </c>
    </row>
    <row collapsed="false" customFormat="false" customHeight="false" hidden="false" ht="12.1" outlineLevel="0" r="44">
      <c r="A44" s="5" t="s">
        <f>=HYPERLINK("https://www.leilaoonline.net/lote/detalhe/118703", "042")</f>
      </c>
      <c r="B44" s="4" t="s">
        <f>=HYPERLINK("https://www.leilaoonline.net/lote/detalhe/118703", " Lote Contendo diversos equipamentos Leitor e Acessórios,")</f>
      </c>
      <c r="C44" s="4" t="inlineStr">
        <is>
          <t>Vendido</t>
        </is>
      </c>
      <c r="D44" s="4" t="inlineStr">
        <is>
          <t>1</t>
        </is>
      </c>
      <c r="E44" s="5" t="inlineStr">
        <is>
          <t>250,00</t>
        </is>
      </c>
      <c r="F44" s="4" t="inlineStr">
        <is>
          <t>50.00</t>
        </is>
      </c>
    </row>
    <row collapsed="false" customFormat="false" customHeight="false" hidden="false" ht="12.1" outlineLevel="0" r="45">
      <c r="A45" s="5" t="s">
        <f>=HYPERLINK("https://www.leilaoonline.net/lote/detalhe/118624", "043")</f>
      </c>
      <c r="B45" s="4" t="s">
        <f>=HYPERLINK("https://www.leilaoonline.net/lote/detalhe/118624", " BICICLETA ORIGINAL. POUCO USO.")</f>
      </c>
      <c r="C45" s="4" t="inlineStr">
        <is>
          <t>Não vendido</t>
        </is>
      </c>
      <c r="D45" s="4" t="inlineStr">
        <is>
          <t>0</t>
        </is>
      </c>
      <c r="E45" s="5" t="inlineStr">
        <is>
          <t>100,00</t>
        </is>
      </c>
      <c r="F45" s="4" t="inlineStr">
        <is>
          <t>50.00</t>
        </is>
      </c>
    </row>
    <row collapsed="false" customFormat="false" customHeight="false" hidden="false" ht="12.1" outlineLevel="0" r="46">
      <c r="A46" s="5" t="s">
        <f>=HYPERLINK("https://www.leilaoonline.net/lote/detalhe/118653", "044")</f>
      </c>
      <c r="B46" s="4" t="s">
        <f>=HYPERLINK("https://www.leilaoonline.net/lote/detalhe/118653", " Bicicleta Cross aro 20, aros de alumínio e mesa em alumínio., Pneus novos")</f>
      </c>
      <c r="C46" s="4" t="inlineStr">
        <is>
          <t>Vendido</t>
        </is>
      </c>
      <c r="D46" s="4" t="inlineStr">
        <is>
          <t>1</t>
        </is>
      </c>
      <c r="E46" s="5" t="inlineStr">
        <is>
          <t>150,00</t>
        </is>
      </c>
      <c r="F46" s="4" t="inlineStr">
        <is>
          <t>50.00</t>
        </is>
      </c>
    </row>
    <row collapsed="false" customFormat="false" customHeight="false" hidden="false" ht="12.1" outlineLevel="0" r="47">
      <c r="A47" s="5" t="s">
        <f>=HYPERLINK("https://www.leilaoonline.net/lote/detalhe/118630", "045")</f>
      </c>
      <c r="B47" s="4" t="s">
        <f>=HYPERLINK("https://www.leilaoonline.net/lote/detalhe/118630", " Bicicleta Antiga Pepita, Relíquia p/ Colecionadores, ( no estado).")</f>
      </c>
      <c r="C47" s="4" t="inlineStr">
        <is>
          <t>Não vendido</t>
        </is>
      </c>
      <c r="D47" s="4" t="inlineStr">
        <is>
          <t>0</t>
        </is>
      </c>
      <c r="E47" s="5" t="inlineStr">
        <is>
          <t>250,00</t>
        </is>
      </c>
      <c r="F47" s="4" t="inlineStr">
        <is>
          <t>50.00</t>
        </is>
      </c>
    </row>
    <row collapsed="false" customFormat="false" customHeight="false" hidden="false" ht="12.1" outlineLevel="0" r="48">
      <c r="A48" s="5" t="s">
        <f>=HYPERLINK("https://www.leilaoonline.net/lote/detalhe/118642", "046")</f>
      </c>
      <c r="B48" s="4" t="s">
        <f>=HYPERLINK("https://www.leilaoonline.net/lote/detalhe/118642", " 05 Jogos de Tapetes completos para: GM Onix, Citroen C3, Peugeot 206, Toyota Etios e Fiat Uno. Lacrados no Plástico. Sem uso.")</f>
      </c>
      <c r="C48" s="4" t="inlineStr">
        <is>
          <t>Não vendido</t>
        </is>
      </c>
      <c r="D48" s="4" t="inlineStr">
        <is>
          <t>0</t>
        </is>
      </c>
      <c r="E48" s="5" t="inlineStr">
        <is>
          <t>150,00</t>
        </is>
      </c>
      <c r="F48" s="4" t="inlineStr">
        <is>
          <t>50.00</t>
        </is>
      </c>
    </row>
    <row collapsed="false" customFormat="false" customHeight="false" hidden="false" ht="12.1" outlineLevel="0" r="49">
      <c r="A49" s="5" t="s">
        <f>=HYPERLINK("https://www.leilaoonline.net/lote/detalhe/118683", "047")</f>
      </c>
      <c r="B49" s="4" t="s">
        <f>=HYPERLINK("https://www.leilaoonline.net/lote/detalhe/118683", "[ VÍDEOS ] LOTE CONTENDO 500 CÉDULAS DE DINHEIRO ANTIGO ORIGINAL, DE VÁRIOS VALORES E ÉPOCAS,  EM EXCELENTE ESTADO DE CONSERVAÇÃO, RARIDADE PARA COLECIONADORES.")</f>
      </c>
      <c r="C49" s="4" t="inlineStr">
        <is>
          <t>Não vendido</t>
        </is>
      </c>
      <c r="D49" s="4" t="inlineStr">
        <is>
          <t>0</t>
        </is>
      </c>
      <c r="E49" s="5" t="inlineStr">
        <is>
          <t>490,00</t>
        </is>
      </c>
      <c r="F49" s="4" t="inlineStr">
        <is>
          <t>50.00</t>
        </is>
      </c>
    </row>
    <row collapsed="false" customFormat="false" customHeight="false" hidden="false" ht="12.1" outlineLevel="0" r="50">
      <c r="A50" s="5" t="s">
        <f>=HYPERLINK("https://www.leilaoonline.net/lote/detalhe/118648", "048")</f>
      </c>
      <c r="B50" s="4" t="s">
        <f>=HYPERLINK("https://www.leilaoonline.net/lote/detalhe/118648", " Monark Monareta Mirim aro 14, Raridade da década de 1970, para Colecionadores")</f>
      </c>
      <c r="C50" s="4" t="inlineStr">
        <is>
          <t>Não vendido</t>
        </is>
      </c>
      <c r="D50" s="4" t="inlineStr">
        <is>
          <t>0</t>
        </is>
      </c>
      <c r="E50" s="5" t="inlineStr">
        <is>
          <t>450,00</t>
        </is>
      </c>
      <c r="F50" s="4" t="inlineStr">
        <is>
          <t>50.00</t>
        </is>
      </c>
    </row>
    <row collapsed="false" customFormat="false" customHeight="false" hidden="false" ht="12.1" outlineLevel="0" r="51">
      <c r="A51" s="5" t="s">
        <f>=HYPERLINK("https://www.leilaoonline.net/lote/detalhe/118686", "049")</f>
      </c>
      <c r="B51" s="4" t="s">
        <f>=HYPERLINK("https://www.leilaoonline.net/lote/detalhe/118686", "Conjunto de poltronas Sofá da Renascença, Histórico e Raro, da Realeza do Império do Café, Para Colecionadores")</f>
      </c>
      <c r="C51" s="4" t="inlineStr">
        <is>
          <t>Não vendido</t>
        </is>
      </c>
      <c r="D51" s="4" t="inlineStr">
        <is>
          <t>0</t>
        </is>
      </c>
      <c r="E51" s="5" t="inlineStr">
        <is>
          <t>9.900,00</t>
        </is>
      </c>
      <c r="F51" s="4" t="inlineStr">
        <is>
          <t>200.00</t>
        </is>
      </c>
    </row>
    <row collapsed="false" customFormat="false" customHeight="false" hidden="false" ht="12.1" outlineLevel="0" r="52">
      <c r="A52" s="5" t="s">
        <f>=HYPERLINK("https://www.leilaoonline.net/lote/detalhe/118688", "050")</f>
      </c>
      <c r="B52" s="4" t="s">
        <f>=HYPERLINK("https://www.leilaoonline.net/lote/detalhe/118688", " Monark Barrinha  Circular aro 20 Mirim, breque de pé, Raridade para Colecionadores")</f>
      </c>
      <c r="C52" s="4" t="inlineStr">
        <is>
          <t>Vendido</t>
        </is>
      </c>
      <c r="D52" s="4" t="inlineStr">
        <is>
          <t>1</t>
        </is>
      </c>
      <c r="E52" s="5" t="inlineStr">
        <is>
          <t>950,00</t>
        </is>
      </c>
      <c r="F52" s="4" t="inlineStr">
        <is>
          <t>100.00</t>
        </is>
      </c>
    </row>
    <row collapsed="false" customFormat="false" customHeight="false" hidden="false" ht="12.1" outlineLevel="0" r="53">
      <c r="A53" s="5" t="s">
        <f>=HYPERLINK("https://www.leilaoonline.net/lote/detalhe/118706", "051")</f>
      </c>
      <c r="B53" s="4" t="s">
        <f>=HYPERLINK("https://www.leilaoonline.net/lote/detalhe/118706", " Lote C/ 25 aparelhos de telefone p/ diversos Ramais e funções")</f>
      </c>
      <c r="C53" s="4" t="inlineStr">
        <is>
          <t>Não vendido</t>
        </is>
      </c>
      <c r="D53" s="4" t="inlineStr">
        <is>
          <t>0</t>
        </is>
      </c>
      <c r="E53" s="5" t="inlineStr">
        <is>
          <t>150,00</t>
        </is>
      </c>
      <c r="F53" s="4" t="inlineStr">
        <is>
          <t>50.00</t>
        </is>
      </c>
    </row>
    <row collapsed="false" customFormat="false" customHeight="false" hidden="false" ht="12.1" outlineLevel="0" r="54">
      <c r="A54" s="5" t="s">
        <f>=HYPERLINK("https://www.leilaoonline.net/lote/detalhe/118656", "053")</f>
      </c>
      <c r="B54" s="4" t="s">
        <f>=HYPERLINK("https://www.leilaoonline.net/lote/detalhe/118656", " Monark Monareta medalha de Ouro , Raridade da década de 1970, Para Colecionadores")</f>
      </c>
      <c r="C54" s="4" t="inlineStr">
        <is>
          <t>Não vendido</t>
        </is>
      </c>
      <c r="D54" s="4" t="inlineStr">
        <is>
          <t>0</t>
        </is>
      </c>
      <c r="E54" s="5" t="inlineStr">
        <is>
          <t>900,00</t>
        </is>
      </c>
      <c r="F54" s="4" t="inlineStr">
        <is>
          <t>50.00</t>
        </is>
      </c>
    </row>
    <row collapsed="false" customFormat="false" customHeight="false" hidden="false" ht="12.1" outlineLevel="0" r="55">
      <c r="A55" s="5" t="s">
        <f>=HYPERLINK("https://www.leilaoonline.net/lote/detalhe/118652", "054")</f>
      </c>
      <c r="B55" s="4" t="s">
        <f>=HYPERLINK("https://www.leilaoonline.net/lote/detalhe/118652", " Monark Monareta medalha de Ouro , Raridade da década de 1970, Para Colecionadores")</f>
      </c>
      <c r="C55" s="4" t="inlineStr">
        <is>
          <t>Não vendido</t>
        </is>
      </c>
      <c r="D55" s="4" t="inlineStr">
        <is>
          <t>0</t>
        </is>
      </c>
      <c r="E55" s="5" t="inlineStr">
        <is>
          <t>900,00</t>
        </is>
      </c>
      <c r="F55" s="4" t="inlineStr">
        <is>
          <t>50.00</t>
        </is>
      </c>
    </row>
    <row collapsed="false" customFormat="false" customHeight="false" hidden="false" ht="12.1" outlineLevel="0" r="56">
      <c r="A56" s="5" t="s">
        <f>=HYPERLINK("https://www.leilaoonline.net/lote/detalhe/118690", "056")</f>
      </c>
      <c r="B56" s="4" t="s">
        <f>=HYPERLINK("https://www.leilaoonline.net/lote/detalhe/118690", " Caloi Cross aro 20, Antiga da década de 1980, Original para Colecionadores")</f>
      </c>
      <c r="C56" s="4" t="inlineStr">
        <is>
          <t>Não vendido</t>
        </is>
      </c>
      <c r="D56" s="4" t="inlineStr">
        <is>
          <t>0</t>
        </is>
      </c>
      <c r="E56" s="5" t="inlineStr">
        <is>
          <t>450,00</t>
        </is>
      </c>
      <c r="F56" s="4" t="inlineStr">
        <is>
          <t>100.00</t>
        </is>
      </c>
    </row>
    <row collapsed="false" customFormat="false" customHeight="false" hidden="false" ht="12.1" outlineLevel="0" r="57">
      <c r="A57" s="5" t="s">
        <f>=HYPERLINK("https://www.leilaoonline.net/lote/detalhe/118691", "057")</f>
      </c>
      <c r="B57" s="4" t="s">
        <f>=HYPERLINK("https://www.leilaoonline.net/lote/detalhe/118691", " 04 Máquinas de escrever Marca Olivetti  mod  Linea 98")</f>
      </c>
      <c r="C57" s="4" t="inlineStr">
        <is>
          <t>Não vendido</t>
        </is>
      </c>
      <c r="D57" s="4" t="inlineStr">
        <is>
          <t>0</t>
        </is>
      </c>
      <c r="E57" s="5" t="inlineStr">
        <is>
          <t>150,00</t>
        </is>
      </c>
      <c r="F57" s="4" t="inlineStr">
        <is>
          <t>100.00</t>
        </is>
      </c>
    </row>
    <row collapsed="false" customFormat="false" customHeight="false" hidden="false" ht="12.1" outlineLevel="0" r="58">
      <c r="A58" s="5" t="s">
        <f>=HYPERLINK("https://www.leilaoonline.net/lote/detalhe/118619", "058")</f>
      </c>
      <c r="B58" s="4" t="s">
        <f>=HYPERLINK("https://www.leilaoonline.net/lote/detalhe/118619", " Caloi Ceci aro 26, Relíquia da p/ Colecionadores.")</f>
      </c>
      <c r="C58" s="4" t="inlineStr">
        <is>
          <t>Não vendido</t>
        </is>
      </c>
      <c r="D58" s="4" t="inlineStr">
        <is>
          <t>0</t>
        </is>
      </c>
      <c r="E58" s="5" t="inlineStr">
        <is>
          <t>250,00</t>
        </is>
      </c>
      <c r="F58" s="4" t="inlineStr">
        <is>
          <t>50.00</t>
        </is>
      </c>
    </row>
    <row collapsed="false" customFormat="false" customHeight="false" hidden="false" ht="12.1" outlineLevel="0" r="59">
      <c r="A59" s="5" t="s">
        <f>=HYPERLINK("https://www.leilaoonline.net/lote/detalhe/118678", "059")</f>
      </c>
      <c r="B59" s="4" t="s">
        <f>=HYPERLINK("https://www.leilaoonline.net/lote/detalhe/118678", "200 GARRAFAS DE CACHAÇA SABORES VARIADOS - 700ml CADA GARRAFA")</f>
      </c>
      <c r="C59" s="4" t="inlineStr">
        <is>
          <t>Não vendido</t>
        </is>
      </c>
      <c r="D59" s="4" t="inlineStr">
        <is>
          <t>0</t>
        </is>
      </c>
      <c r="E59" s="5" t="inlineStr">
        <is>
          <t>1.850,00</t>
        </is>
      </c>
      <c r="F59" s="4" t="inlineStr">
        <is>
          <t>50.00</t>
        </is>
      </c>
    </row>
    <row collapsed="false" customFormat="false" customHeight="false" hidden="false" ht="12.1" outlineLevel="0" r="60">
      <c r="A60" s="5" t="s">
        <f>=HYPERLINK("https://www.leilaoonline.net/lote/detalhe/118684", "060")</f>
      </c>
      <c r="B60" s="4" t="s">
        <f>=HYPERLINK("https://www.leilaoonline.net/lote/detalhe/118684", "[ VÍDEOS ] LOTE CONTENDO 500 CÉDULAS DE DINHEIRO ANTIGO ORIGINAL, DE VÁRIOS VALORES E ÉPOCAS,  EM EXCELENTE ESTADO DE CONSERVAÇÃO, RARIDADE PARA COLECIONADORES.")</f>
      </c>
      <c r="C60" s="4" t="inlineStr">
        <is>
          <t>Vendido</t>
        </is>
      </c>
      <c r="D60" s="4" t="inlineStr">
        <is>
          <t>1</t>
        </is>
      </c>
      <c r="E60" s="5" t="inlineStr">
        <is>
          <t>490,00</t>
        </is>
      </c>
      <c r="F60" s="4" t="inlineStr">
        <is>
          <t>100.00</t>
        </is>
      </c>
    </row>
    <row collapsed="false" customFormat="false" customHeight="false" hidden="false" ht="12.1" outlineLevel="0" r="61">
      <c r="A61" s="5" t="s">
        <f>=HYPERLINK("https://www.leilaoonline.net/lote/detalhe/118621", "061")</f>
      </c>
      <c r="B61" s="4" t="s">
        <f>=HYPERLINK("https://www.leilaoonline.net/lote/detalhe/118621", "Monareta Kroos II Aro 20. Relíquia 100% Original, década de 1970 p/ Colecionadores. (Até pneus são originais)")</f>
      </c>
      <c r="C61" s="4" t="inlineStr">
        <is>
          <t>Não vendido</t>
        </is>
      </c>
      <c r="D61" s="4" t="inlineStr">
        <is>
          <t>0</t>
        </is>
      </c>
      <c r="E61" s="5" t="inlineStr">
        <is>
          <t>750,00</t>
        </is>
      </c>
      <c r="F61" s="4" t="inlineStr">
        <is>
          <t>50.00</t>
        </is>
      </c>
    </row>
    <row collapsed="false" customFormat="false" customHeight="false" hidden="false" ht="12.1" outlineLevel="0" r="62">
      <c r="A62" s="5" t="s">
        <f>=HYPERLINK("https://www.leilaoonline.net/lote/detalhe/118636", "062")</f>
      </c>
      <c r="B62" s="4" t="s">
        <f>=HYPERLINK("https://www.leilaoonline.net/lote/detalhe/118636", " Conjunto Carrinho de Bebê e Cadeirinha automotiva , marca Hércules, Década de 1970, Relíquia para Colecionadores")</f>
      </c>
      <c r="C62" s="4" t="inlineStr">
        <is>
          <t>Não vendido</t>
        </is>
      </c>
      <c r="D62" s="4" t="inlineStr">
        <is>
          <t>0</t>
        </is>
      </c>
      <c r="E62" s="5" t="inlineStr">
        <is>
          <t>200,00</t>
        </is>
      </c>
      <c r="F62" s="4" t="inlineStr">
        <is>
          <t>50.00</t>
        </is>
      </c>
    </row>
    <row collapsed="false" customFormat="false" customHeight="false" hidden="false" ht="12.1" outlineLevel="0" r="63">
      <c r="A63" s="5" t="s">
        <f>=HYPERLINK("https://www.leilaoonline.net/lote/detalhe/118640", "063")</f>
      </c>
      <c r="B63" s="4" t="s">
        <f>=HYPERLINK("https://www.leilaoonline.net/lote/detalhe/118640", " Monark Monareta Dobramatic Garupão, Aro 20, Brasil de Ouro Raridade da década de 1970, Relíquia para Colecionadores")</f>
      </c>
      <c r="C63" s="4" t="inlineStr">
        <is>
          <t>Não vendido</t>
        </is>
      </c>
      <c r="D63" s="4" t="inlineStr">
        <is>
          <t>1</t>
        </is>
      </c>
      <c r="E63" s="5" t="inlineStr">
        <is>
          <t>950,00</t>
        </is>
      </c>
      <c r="F63" s="4" t="inlineStr">
        <is>
          <t>50.00</t>
        </is>
      </c>
    </row>
    <row collapsed="false" customFormat="false" customHeight="false" hidden="false" ht="12.1" outlineLevel="0" r="64">
      <c r="A64" s="5" t="s">
        <f>=HYPERLINK("https://www.leilaoonline.net/lote/detalhe/118692", "065")</f>
      </c>
      <c r="B64" s="4" t="s">
        <f>=HYPERLINK("https://www.leilaoonline.net/lote/detalhe/118692", " Lote contendo 13  Ventiladores, de Teto e de Parede, desmontados no estado")</f>
      </c>
      <c r="C64" s="4" t="inlineStr">
        <is>
          <t>Vendido</t>
        </is>
      </c>
      <c r="D64" s="4" t="inlineStr">
        <is>
          <t>1</t>
        </is>
      </c>
      <c r="E64" s="5" t="inlineStr">
        <is>
          <t>250,00</t>
        </is>
      </c>
      <c r="F64" s="4" t="inlineStr">
        <is>
          <t>100.00</t>
        </is>
      </c>
    </row>
    <row collapsed="false" customFormat="false" customHeight="false" hidden="false" ht="12.1" outlineLevel="0" r="65">
      <c r="A65" s="5" t="s">
        <f>=HYPERLINK("https://www.leilaoonline.net/lote/detalhe/118606", "066")</f>
      </c>
      <c r="B65" s="4" t="s">
        <f>=HYPERLINK("https://www.leilaoonline.net/lote/detalhe/118606", " LOTE COM APROX. 100 UNIDADES DE SPINNERS , DIVERSOS MODELOS E CORES. (sem uso, nas caixas) [ Confira o Vídeo ]")</f>
      </c>
      <c r="C65" s="4" t="inlineStr">
        <is>
          <t>Não vendido</t>
        </is>
      </c>
      <c r="D65" s="4" t="inlineStr">
        <is>
          <t>0</t>
        </is>
      </c>
      <c r="E65" s="5" t="inlineStr">
        <is>
          <t>150,00</t>
        </is>
      </c>
      <c r="F65" s="4" t="inlineStr">
        <is>
          <t>200.00</t>
        </is>
      </c>
    </row>
    <row collapsed="false" customFormat="false" customHeight="false" hidden="false" ht="12.1" outlineLevel="0" r="66">
      <c r="A66" s="5" t="s">
        <f>=HYPERLINK("https://www.leilaoonline.net/lote/detalhe/118623", "067")</f>
      </c>
      <c r="B66" s="4" t="s">
        <f>=HYPERLINK("https://www.leilaoonline.net/lote/detalhe/118623", " BICICLETA ORIGINAL, CÂMBIO DUPLO DE MARCHA")</f>
      </c>
      <c r="C66" s="4" t="inlineStr">
        <is>
          <t>Não vendido</t>
        </is>
      </c>
      <c r="D66" s="4" t="inlineStr">
        <is>
          <t>0</t>
        </is>
      </c>
      <c r="E66" s="5" t="inlineStr">
        <is>
          <t>250,00</t>
        </is>
      </c>
      <c r="F66" s="4" t="inlineStr">
        <is>
          <t>50.00</t>
        </is>
      </c>
    </row>
    <row collapsed="false" customFormat="false" customHeight="false" hidden="false" ht="12.1" outlineLevel="0" r="67">
      <c r="A67" s="5" t="s">
        <f>=HYPERLINK("https://www.leilaoonline.net/lote/detalhe/118651", "068")</f>
      </c>
      <c r="B67" s="4" t="s">
        <f>=HYPERLINK("https://www.leilaoonline.net/lote/detalhe/118651", " Caloi Berlineta Aro 20 Dobrável, Relíquia, para Colecionadores")</f>
      </c>
      <c r="C67" s="4" t="inlineStr">
        <is>
          <t>Não vendido</t>
        </is>
      </c>
      <c r="D67" s="4" t="inlineStr">
        <is>
          <t>1</t>
        </is>
      </c>
      <c r="E67" s="5" t="inlineStr">
        <is>
          <t>800,00</t>
        </is>
      </c>
      <c r="F67" s="4" t="inlineStr">
        <is>
          <t>50.00</t>
        </is>
      </c>
    </row>
    <row collapsed="false" customFormat="false" customHeight="false" hidden="false" ht="12.1" outlineLevel="0" r="68">
      <c r="A68" s="5" t="s">
        <f>=HYPERLINK("https://www.leilaoonline.net/lote/detalhe/118638", "069")</f>
      </c>
      <c r="B68" s="4" t="s">
        <f>=HYPERLINK("https://www.leilaoonline.net/lote/detalhe/118638", " Bicicleta Monark Antiga aro 28 , Freio de pé, campainha Trim Trim, Relíquia para Colecionadores")</f>
      </c>
      <c r="C68" s="4" t="inlineStr">
        <is>
          <t>Não vendido</t>
        </is>
      </c>
      <c r="D68" s="4" t="inlineStr">
        <is>
          <t>0</t>
        </is>
      </c>
      <c r="E68" s="5" t="inlineStr">
        <is>
          <t>400,00</t>
        </is>
      </c>
      <c r="F68" s="4" t="inlineStr">
        <is>
          <t>50.00</t>
        </is>
      </c>
    </row>
    <row collapsed="false" customFormat="false" customHeight="false" hidden="false" ht="12.1" outlineLevel="0" r="69">
      <c r="A69" s="5" t="s">
        <f>=HYPERLINK("https://www.leilaoonline.net/lote/detalhe/118644", "070")</f>
      </c>
      <c r="B69" s="4" t="s">
        <f>=HYPERLINK("https://www.leilaoonline.net/lote/detalhe/118644", " 06 Jogos de Tapetes completos para: Honda For, GM Meriva, VW Fox, Citroen Picasso, GM cruze e Ford Ka. Lacrados no plástico. Sem uso.")</f>
      </c>
      <c r="C69" s="4" t="inlineStr">
        <is>
          <t>Não vendido</t>
        </is>
      </c>
      <c r="D69" s="4" t="inlineStr">
        <is>
          <t>0</t>
        </is>
      </c>
      <c r="E69" s="5" t="inlineStr">
        <is>
          <t>300,00</t>
        </is>
      </c>
      <c r="F69" s="4" t="inlineStr">
        <is>
          <t>50.00</t>
        </is>
      </c>
    </row>
    <row collapsed="false" customFormat="false" customHeight="false" hidden="false" ht="12.1" outlineLevel="0" r="70">
      <c r="A70" s="5" t="s">
        <f>=HYPERLINK("https://www.leilaoonline.net/lote/detalhe/118654", "071")</f>
      </c>
      <c r="B70" s="4" t="s">
        <f>=HYPERLINK("https://www.leilaoonline.net/lote/detalhe/118654", " Monark Monareta Aro 20, Raridade para Colecionadores.")</f>
      </c>
      <c r="C70" s="4" t="inlineStr">
        <is>
          <t>Não vendido</t>
        </is>
      </c>
      <c r="D70" s="4" t="inlineStr">
        <is>
          <t>1</t>
        </is>
      </c>
      <c r="E70" s="5" t="inlineStr">
        <is>
          <t>450,00</t>
        </is>
      </c>
      <c r="F70" s="4" t="inlineStr">
        <is>
          <t>50.00</t>
        </is>
      </c>
    </row>
    <row collapsed="false" customFormat="false" customHeight="false" hidden="false" ht="12.1" outlineLevel="0" r="71">
      <c r="A71" s="5" t="s">
        <f>=HYPERLINK("https://www.leilaoonline.net/lote/detalhe/118704", "073")</f>
      </c>
      <c r="B71" s="4" t="s">
        <f>=HYPERLINK("https://www.leilaoonline.net/lote/detalhe/118704", " Lote C/ 25 aparelhos de telefone p/ diversos Ramais e funções")</f>
      </c>
      <c r="C71" s="4" t="inlineStr">
        <is>
          <t>Não vendido</t>
        </is>
      </c>
      <c r="D71" s="4" t="inlineStr">
        <is>
          <t>0</t>
        </is>
      </c>
      <c r="E71" s="5" t="inlineStr">
        <is>
          <t>150,00</t>
        </is>
      </c>
      <c r="F71" s="4" t="inlineStr">
        <is>
          <t>50.00</t>
        </is>
      </c>
    </row>
    <row collapsed="false" customFormat="false" customHeight="false" hidden="false" ht="12.1" outlineLevel="0" r="72">
      <c r="A72" s="5" t="s">
        <f>=HYPERLINK("https://www.leilaoonline.net/lote/detalhe/118708", "074")</f>
      </c>
      <c r="B72" s="4" t="s">
        <f>=HYPERLINK("https://www.leilaoonline.net/lote/detalhe/118708", " Lote C/ 25 aparelhos de telefone p/ diversos Ramais e funções")</f>
      </c>
      <c r="C72" s="4" t="inlineStr">
        <is>
          <t>Não vendido</t>
        </is>
      </c>
      <c r="D72" s="4" t="inlineStr">
        <is>
          <t>0</t>
        </is>
      </c>
      <c r="E72" s="5" t="inlineStr">
        <is>
          <t>150,00</t>
        </is>
      </c>
      <c r="F72" s="4" t="inlineStr">
        <is>
          <t>50.00</t>
        </is>
      </c>
    </row>
    <row collapsed="false" customFormat="false" customHeight="false" hidden="false" ht="12.1" outlineLevel="0" r="73">
      <c r="A73" s="5" t="s">
        <f>=HYPERLINK("https://www.leilaoonline.net/lote/detalhe/118649", "075")</f>
      </c>
      <c r="B73" s="4" t="s">
        <f>=HYPERLINK("https://www.leilaoonline.net/lote/detalhe/118649", " Caloi Formula C 3. Aro 20 , Seletor de Marchas Gt-3,  Câmbio de 03 Marchas no Cubo traseiro, Banco Banana, Relíquia da década de 1980, para Colecionadores")</f>
      </c>
      <c r="C73" s="4" t="inlineStr">
        <is>
          <t>Não vendido</t>
        </is>
      </c>
      <c r="D73" s="4" t="inlineStr">
        <is>
          <t>0</t>
        </is>
      </c>
      <c r="E73" s="5" t="inlineStr">
        <is>
          <t>900,00</t>
        </is>
      </c>
      <c r="F73" s="4" t="inlineStr">
        <is>
          <t>50.00</t>
        </is>
      </c>
    </row>
    <row collapsed="false" customFormat="false" customHeight="false" hidden="false" ht="12.1" outlineLevel="0" r="74">
      <c r="A74" s="5" t="s">
        <f>=HYPERLINK("https://www.leilaoonline.net/lote/detalhe/118705", "076")</f>
      </c>
      <c r="B74" s="4" t="s">
        <f>=HYPERLINK("https://www.leilaoonline.net/lote/detalhe/118705", " Lote C/ 25 aparelhos de telefone p/ diversos Ramais e funções")</f>
      </c>
      <c r="C74" s="4" t="inlineStr">
        <is>
          <t>Não vendido</t>
        </is>
      </c>
      <c r="D74" s="4" t="inlineStr">
        <is>
          <t>0</t>
        </is>
      </c>
      <c r="E74" s="5" t="inlineStr">
        <is>
          <t>150,00</t>
        </is>
      </c>
      <c r="F74" s="4" t="inlineStr">
        <is>
          <t>50.00</t>
        </is>
      </c>
    </row>
    <row collapsed="false" customFormat="false" customHeight="false" hidden="false" ht="12.1" outlineLevel="0" r="75">
      <c r="A75" s="5" t="s">
        <f>=HYPERLINK("https://www.leilaoonline.net/lote/detalhe/118707", "077")</f>
      </c>
      <c r="B75" s="4" t="s">
        <f>=HYPERLINK("https://www.leilaoonline.net/lote/detalhe/118707", " Lote C/ 25 aparelhos de telefone p/ diversos Ramais e funções")</f>
      </c>
      <c r="C75" s="4" t="inlineStr">
        <is>
          <t>Não vendido</t>
        </is>
      </c>
      <c r="D75" s="4" t="inlineStr">
        <is>
          <t>0</t>
        </is>
      </c>
      <c r="E75" s="5" t="inlineStr">
        <is>
          <t>150,00</t>
        </is>
      </c>
      <c r="F75" s="4" t="inlineStr">
        <is>
          <t>50.00</t>
        </is>
      </c>
    </row>
    <row collapsed="false" customFormat="false" customHeight="false" hidden="false" ht="12.1" outlineLevel="0" r="76">
      <c r="A76" s="5" t="s">
        <f>=HYPERLINK("https://www.leilaoonline.net/lote/detalhe/118709", "078")</f>
      </c>
      <c r="B76" s="4" t="s">
        <f>=HYPERLINK("https://www.leilaoonline.net/lote/detalhe/118709", " Lote C/ 25  aparelhos de telefone p/ diversas funções.")</f>
      </c>
      <c r="C76" s="4" t="inlineStr">
        <is>
          <t>Não vendido</t>
        </is>
      </c>
      <c r="D76" s="4" t="inlineStr">
        <is>
          <t>0</t>
        </is>
      </c>
      <c r="E76" s="5" t="inlineStr">
        <is>
          <t>150,00</t>
        </is>
      </c>
      <c r="F76" s="4" t="inlineStr">
        <is>
          <t>50.00</t>
        </is>
      </c>
    </row>
    <row collapsed="false" customFormat="false" customHeight="false" hidden="false" ht="12.1" outlineLevel="0" r="77">
      <c r="A77" s="5" t="s">
        <f>=HYPERLINK("https://www.leilaoonline.net/lote/detalhe/118710", "079")</f>
      </c>
      <c r="B77" s="4" t="s">
        <f>=HYPERLINK("https://www.leilaoonline.net/lote/detalhe/118710", " Lote C/ 25  aparelhos de telefone p/ diversas funções.")</f>
      </c>
      <c r="C77" s="4" t="inlineStr">
        <is>
          <t>Não vendido</t>
        </is>
      </c>
      <c r="D77" s="4" t="inlineStr">
        <is>
          <t>0</t>
        </is>
      </c>
      <c r="E77" s="5" t="inlineStr">
        <is>
          <t>150,00</t>
        </is>
      </c>
      <c r="F77" s="4" t="inlineStr">
        <is>
          <t>50.00</t>
        </is>
      </c>
    </row>
    <row collapsed="false" customFormat="false" customHeight="false" hidden="false" ht="12.1" outlineLevel="0" r="78">
      <c r="A78" s="5" t="s">
        <f>=HYPERLINK("https://www.leilaoonline.net/lote/detalhe/118666", "080")</f>
      </c>
      <c r="B78" s="4" t="s">
        <f>=HYPERLINK("https://www.leilaoonline.net/lote/detalhe/118666", "300 GARRAFAS DE CACHAÇA SABORES VARIADOS - 700ml CADA GARRAFA")</f>
      </c>
      <c r="C78" s="4" t="inlineStr">
        <is>
          <t>Não vendido</t>
        </is>
      </c>
      <c r="D78" s="4" t="inlineStr">
        <is>
          <t>0</t>
        </is>
      </c>
      <c r="E78" s="5" t="inlineStr">
        <is>
          <t>2.950,00</t>
        </is>
      </c>
      <c r="F78" s="4" t="inlineStr">
        <is>
          <t>50.00</t>
        </is>
      </c>
    </row>
    <row collapsed="false" customFormat="false" customHeight="false" hidden="false" ht="12.1" outlineLevel="0" r="79">
      <c r="A79" s="5" t="s">
        <f>=HYPERLINK("https://www.leilaoonline.net/lote/detalhe/118694", "081")</f>
      </c>
      <c r="B79" s="4" t="s">
        <f>=HYPERLINK("https://www.leilaoonline.net/lote/detalhe/118694", " Barril de madeira de carvalho de 7 Litros. Cheio de Cachaça envelhecida.")</f>
      </c>
      <c r="C79" s="4" t="inlineStr">
        <is>
          <t>Não vendido</t>
        </is>
      </c>
      <c r="D79" s="4" t="inlineStr">
        <is>
          <t>0</t>
        </is>
      </c>
      <c r="E79" s="5" t="inlineStr">
        <is>
          <t>100,00</t>
        </is>
      </c>
      <c r="F79" s="4" t="inlineStr">
        <is>
          <t>50.00</t>
        </is>
      </c>
    </row>
    <row collapsed="false" customFormat="false" customHeight="false" hidden="false" ht="12.1" outlineLevel="0" r="80">
      <c r="A80" s="5" t="s">
        <f>=HYPERLINK("https://www.leilaoonline.net/lote/detalhe/118637", "082")</f>
      </c>
      <c r="B80" s="4" t="s">
        <f>=HYPERLINK("https://www.leilaoonline.net/lote/detalhe/118637",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=HYPERLINK("https://www.leilaoonline.net/lote/detalhe/118605", "083")</f>
      </c>
      <c r="B81" s="4" t="s">
        <f>=HYPERLINK("https://www.leilaoonline.net/lote/detalhe/118605",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=HYPERLINK("https://www.leilaoonline.net/lote/detalhe/118635", "084")</f>
      </c>
      <c r="B82" s="4" t="s">
        <f>=HYPERLINK("https://www.leilaoonline.net/lote/detalhe/118635", " Bicicleta Monark Antiga aro 28 , Freio de pé, Banco de Molas, Relíquia para Colecionadores,")</f>
      </c>
      <c r="C82" s="4" t="inlineStr">
        <is>
          <t>Não vendido</t>
        </is>
      </c>
      <c r="D82" s="4" t="inlineStr">
        <is>
          <t>1</t>
        </is>
      </c>
      <c r="E82" s="5" t="inlineStr">
        <is>
          <t>600,00</t>
        </is>
      </c>
      <c r="F82" s="4" t="inlineStr">
        <is>
          <t>50.00</t>
        </is>
      </c>
    </row>
    <row collapsed="false" customFormat="false" customHeight="false" hidden="false" ht="12.1" outlineLevel="0" r="83">
      <c r="A83" s="5" t="s">
        <f>=HYPERLINK("https://www.leilaoonline.net/lote/detalhe/118711", "085")</f>
      </c>
      <c r="B83" s="4" t="s">
        <f>=HYPERLINK("https://www.leilaoonline.net/lote/detalhe/118711", " Lote C/ 25  aparelhos de telefone p/ diversas funções.")</f>
      </c>
      <c r="C83" s="4" t="inlineStr">
        <is>
          <t>Não vendido</t>
        </is>
      </c>
      <c r="D83" s="4" t="inlineStr">
        <is>
          <t>0</t>
        </is>
      </c>
      <c r="E83" s="5" t="inlineStr">
        <is>
          <t>150,00</t>
        </is>
      </c>
      <c r="F83" s="4" t="inlineStr">
        <is>
          <t>50.00</t>
        </is>
      </c>
    </row>
    <row collapsed="false" customFormat="false" customHeight="false" hidden="false" ht="12.1" outlineLevel="0" r="84">
      <c r="A84" s="5" t="s">
        <f>=HYPERLINK("https://www.leilaoonline.net/lote/detalhe/118712", "086")</f>
      </c>
      <c r="B84" s="4" t="s">
        <f>=HYPERLINK("https://www.leilaoonline.net/lote/detalhe/118712", "LOTE ÚNICO DE TERNOS, PALETÓS, CALÇAS SOCIAIS, SAPATOS SOCIAIS, TAPETES E COLCHONETES. ")</f>
      </c>
      <c r="C84" s="4" t="inlineStr">
        <is>
          <t>Não vendido</t>
        </is>
      </c>
      <c r="D84" s="4" t="inlineStr">
        <is>
          <t>0</t>
        </is>
      </c>
      <c r="E84" s="5" t="inlineStr">
        <is>
          <t>950,00</t>
        </is>
      </c>
      <c r="F84" s="4" t="inlineStr">
        <is>
          <t>200.00</t>
        </is>
      </c>
    </row>
    <row collapsed="false" customFormat="false" customHeight="false" hidden="false" ht="12.1" outlineLevel="0" r="85">
      <c r="A85" s="5" t="s">
        <f>=HYPERLINK("https://www.leilaoonline.net/lote/detalhe/118713", "087")</f>
      </c>
      <c r="B85" s="4" t="s">
        <f>=HYPERLINK("https://www.leilaoonline.net/lote/detalhe/118713", "Lote contendo 06 impressoras Marcas Epson e HP e 01 Horodator Dimep.")</f>
      </c>
      <c r="C85" s="4" t="inlineStr">
        <is>
          <t>Não vendido</t>
        </is>
      </c>
      <c r="D85" s="4" t="inlineStr">
        <is>
          <t>0</t>
        </is>
      </c>
      <c r="E85" s="5" t="inlineStr">
        <is>
          <t>150,00</t>
        </is>
      </c>
      <c r="F85" s="4" t="inlineStr">
        <is>
          <t>100.00</t>
        </is>
      </c>
    </row>
    <row collapsed="false" customFormat="false" customHeight="false" hidden="false" ht="12.1" outlineLevel="0" r="86">
      <c r="A86" s="5" t="s">
        <f>=HYPERLINK("https://www.leilaoonline.net/lote/detalhe/118714", "088")</f>
      </c>
      <c r="B86" s="4" t="s">
        <f>=HYPERLINK("https://www.leilaoonline.net/lote/detalhe/118714",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=HYPERLINK("https://www.leilaoonline.net/lote/detalhe/118716", "089")</f>
      </c>
      <c r="B87" s="4" t="s">
        <f>=HYPERLINK("https://www.leilaoonline.net/lote/detalhe/118716", "[ VÍDEO ] Lote de itens Antigos. Sendo: 01 - Relógio De Ponto, 02-Relógios quadrados grandes, 01 - Campainha de elétrica de Sino. ")</f>
      </c>
      <c r="C87" s="4" t="inlineStr">
        <is>
          <t>Não vendido</t>
        </is>
      </c>
      <c r="D87" s="4" t="inlineStr">
        <is>
          <t>0</t>
        </is>
      </c>
      <c r="E87" s="5" t="inlineStr">
        <is>
          <t>250,00</t>
        </is>
      </c>
      <c r="F87" s="4" t="inlineStr">
        <is>
          <t>50.00</t>
        </is>
      </c>
    </row>
    <row collapsed="false" customFormat="false" customHeight="false" hidden="false" ht="12.1" outlineLevel="0" r="88">
      <c r="A88" s="5" t="s">
        <f>=HYPERLINK("https://www.leilaoonline.net/lote/detalhe/118715", "090")</f>
      </c>
      <c r="B88" s="4" t="s">
        <f>=HYPERLINK("https://www.leilaoonline.net/lote/detalhe/118715", " Lote Contendo 10 equipamentos de impressão e telefonia")</f>
      </c>
      <c r="C88" s="4" t="inlineStr">
        <is>
          <t>Não vendido</t>
        </is>
      </c>
      <c r="D88" s="4" t="inlineStr">
        <is>
          <t>0</t>
        </is>
      </c>
      <c r="E88" s="5" t="inlineStr">
        <is>
          <t>150,00</t>
        </is>
      </c>
      <c r="F88" s="4" t="inlineStr">
        <is>
          <t>50.00</t>
        </is>
      </c>
    </row>
    <row collapsed="false" customFormat="false" customHeight="false" hidden="false" ht="12.1" outlineLevel="0" r="89">
      <c r="A89" s="5" t="s">
        <f>=HYPERLINK("https://www.leilaoonline.net/lote/detalhe/118717", "091")</f>
      </c>
      <c r="B89" s="4" t="s">
        <f>=HYPERLINK("https://www.leilaoonline.net/lote/detalhe/118717", " Lote contendo diversos itens, sendo: 04 telefones sem fio, 02 mini  gravador , 02 Vou, 01 nobrek, 04 vídeo cassete e diversos cabos e outros.")</f>
      </c>
      <c r="C89" s="4" t="inlineStr">
        <is>
          <t>Não vendido</t>
        </is>
      </c>
      <c r="D89" s="4" t="inlineStr">
        <is>
          <t>0</t>
        </is>
      </c>
      <c r="E89" s="5" t="inlineStr">
        <is>
          <t>150,00</t>
        </is>
      </c>
      <c r="F89" s="4" t="inlineStr">
        <is>
          <t>50.00</t>
        </is>
      </c>
    </row>
    <row collapsed="false" customFormat="false" customHeight="false" hidden="false" ht="12.1" outlineLevel="0" r="90">
      <c r="A90" s="5" t="s">
        <f>=HYPERLINK("https://www.leilaoonline.net/lote/detalhe/118626", "093")</f>
      </c>
      <c r="B90" s="4" t="s">
        <f>=HYPERLINK("https://www.leilaoonline.net/lote/detalhe/118626", " Monark Brisa Totalmente Original aro 26, Década de 1980 Relíquia da p/ Colecionadores")</f>
      </c>
      <c r="C90" s="4" t="inlineStr">
        <is>
          <t>Não vendido</t>
        </is>
      </c>
      <c r="D90" s="4" t="inlineStr">
        <is>
          <t>0</t>
        </is>
      </c>
      <c r="E90" s="5" t="inlineStr">
        <is>
          <t>250,00</t>
        </is>
      </c>
      <c r="F90" s="4" t="inlineStr">
        <is>
          <t>50.00</t>
        </is>
      </c>
    </row>
    <row collapsed="false" customFormat="false" customHeight="false" hidden="false" ht="12.1" outlineLevel="0" r="91">
      <c r="A91" s="5" t="s">
        <f>=HYPERLINK("https://www.leilaoonline.net/lote/detalhe/118718", "094")</f>
      </c>
      <c r="B91" s="4" t="s">
        <f>=HYPERLINK("https://www.leilaoonline.net/lote/detalhe/118718", "Projeto de Caloi Cross Extra Nylon Aro 20 Quadro Seta, Rodas  Nylon Aro 20 e Jogo de Adesivos importados do E.U.A.")</f>
      </c>
      <c r="C91" s="4" t="inlineStr">
        <is>
          <t>Vendido</t>
        </is>
      </c>
      <c r="D91" s="4" t="inlineStr">
        <is>
          <t>1</t>
        </is>
      </c>
      <c r="E91" s="5" t="inlineStr">
        <is>
          <t>350,00</t>
        </is>
      </c>
      <c r="F91" s="4" t="inlineStr">
        <is>
          <t>50.00</t>
        </is>
      </c>
    </row>
    <row collapsed="false" customFormat="false" customHeight="false" hidden="false" ht="12.1" outlineLevel="0" r="92">
      <c r="A92" s="5" t="s">
        <f>=HYPERLINK("https://www.leilaoonline.net/lote/detalhe/118600", "098")</f>
      </c>
      <c r="B92" s="4" t="s">
        <f>=HYPERLINK("https://www.leilaoonline.net/lote/detalhe/118600", " LOTE C/ 06 APARELHOS CELULAR E 45  BATERIAS , DIVERSAS MARCAS E MODELOS.")</f>
      </c>
      <c r="C92" s="4" t="inlineStr">
        <is>
          <t>Não vendido</t>
        </is>
      </c>
      <c r="D92" s="4" t="inlineStr">
        <is>
          <t>0</t>
        </is>
      </c>
      <c r="E92" s="5" t="inlineStr">
        <is>
          <t>150,00</t>
        </is>
      </c>
      <c r="F92" s="4" t="inlineStr">
        <is>
          <t>50.00</t>
        </is>
      </c>
    </row>
    <row collapsed="false" customFormat="false" customHeight="false" hidden="false" ht="12.1" outlineLevel="0" r="93">
      <c r="A93" s="5" t="s">
        <f>=HYPERLINK("https://www.leilaoonline.net/lote/detalhe/118615", "103")</f>
      </c>
      <c r="B93" s="4" t="s">
        <f>=HYPERLINK("https://www.leilaoonline.net/lote/detalhe/118615", " 01- Catraca Eletrônica Digital Marca Telemática Codin Catraca 9000 Toda em Metal e inox ( no estado).")</f>
      </c>
      <c r="C93" s="4" t="inlineStr">
        <is>
          <t>Não vendido</t>
        </is>
      </c>
      <c r="D93" s="4" t="inlineStr">
        <is>
          <t>0</t>
        </is>
      </c>
      <c r="E93" s="5" t="inlineStr">
        <is>
          <t>150,00</t>
        </is>
      </c>
      <c r="F93" s="4" t="inlineStr">
        <is>
          <t>50.00</t>
        </is>
      </c>
    </row>
    <row collapsed="false" customFormat="false" customHeight="false" hidden="false" ht="12.1" outlineLevel="0" r="94">
      <c r="A94" s="5" t="s">
        <f>=HYPERLINK("https://www.leilaoonline.net/lote/detalhe/118602", "105")</f>
      </c>
      <c r="B94" s="4" t="s">
        <f>=HYPERLINK("https://www.leilaoonline.net/lote/detalhe/118602", " Lote contendo coleção 100 unidades  de Mini-Garrafas, de bebidas originais, diversos rótulos e sabores")</f>
      </c>
      <c r="C94" s="4" t="inlineStr">
        <is>
          <t>Não vendido</t>
        </is>
      </c>
      <c r="D94" s="4" t="inlineStr">
        <is>
          <t>0</t>
        </is>
      </c>
      <c r="E94" s="5" t="inlineStr">
        <is>
          <t>450,00</t>
        </is>
      </c>
      <c r="F94" s="4" t="inlineStr">
        <is>
          <t>50.00</t>
        </is>
      </c>
    </row>
    <row collapsed="false" customFormat="false" customHeight="false" hidden="false" ht="12.1" outlineLevel="0" r="95">
      <c r="A95" s="5" t="s">
        <f>=HYPERLINK("https://www.leilaoonline.net/lote/detalhe/118616", "109")</f>
      </c>
      <c r="B95" s="4" t="s">
        <f>=HYPERLINK("https://www.leilaoonline.net/lote/detalhe/118616", " 01- Catraca Eletrônica Digital Marca Telemática Sistemas Inteligentes  Bloqueio GB 300.Toda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=HYPERLINK("https://www.leilaoonline.net/lote/detalhe/118625", "116")</f>
      </c>
      <c r="B96" s="4" t="s">
        <f>=HYPERLINK("https://www.leilaoonline.net/lote/detalhe/118625", " Monark Monareta Década de 1980 aro 20, Relíquia p/ Colecionadores ( No estado)")</f>
      </c>
      <c r="C96" s="4" t="inlineStr">
        <is>
          <t>Não vendido</t>
        </is>
      </c>
      <c r="D96" s="4" t="inlineStr">
        <is>
          <t>0</t>
        </is>
      </c>
      <c r="E96" s="5" t="inlineStr">
        <is>
          <t>700,00</t>
        </is>
      </c>
      <c r="F96" s="4" t="inlineStr">
        <is>
          <t>50.00</t>
        </is>
      </c>
    </row>
    <row collapsed="false" customFormat="false" customHeight="false" hidden="false" ht="12.1" outlineLevel="0" r="97">
      <c r="A97" s="5" t="s">
        <f>=HYPERLINK("https://www.leilaoonline.net/lote/detalhe/118617", "121")</f>
      </c>
      <c r="B97" s="4" t="s">
        <f>=HYPERLINK("https://www.leilaoonline.net/lote/detalhe/118617", " 01- Catraca Eletrônica Digital Marca Telemática Sistemas Inteligentes  Bloqueio PD 300.Toda em Metal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=HYPERLINK("https://www.leilaoonline.net/lote/detalhe/118627", "132")</f>
      </c>
      <c r="B98" s="4" t="s">
        <f>=HYPERLINK("https://www.leilaoonline.net/lote/detalhe/118627", "Caloi Ceci aro 26, Relíquia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=HYPERLINK("https://www.leilaoonline.net/lote/detalhe/118614", "135")</f>
      </c>
      <c r="B99" s="4" t="s">
        <f>=HYPERLINK("https://www.leilaoonline.net/lote/detalhe/118614", " Jogo de Cama Antigo em Madeira Nobre c/ 09 Gavetas , Colchão Nippomag Magnetizado Terapêutico Ortopédico e 01 Mesa de Centro de madeira Nobre e tampo de vidro.")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=HYPERLINK("https://www.leilaoonline.net/lote/detalhe/118643", "136")</f>
      </c>
      <c r="B100" s="4" t="s">
        <f>=HYPERLINK("https://www.leilaoonline.net/lote/detalhe/118643", " 06 Jogos de Tapetes completos para: Honda Fit, VW Saveiro, Citroen Aircross, Peugeot 207, Toyota Corolla, Renault Logan. Lacrados no Plástico. Sem uso.")</f>
      </c>
      <c r="C100" s="4" t="inlineStr">
        <is>
          <t>Não vendido</t>
        </is>
      </c>
      <c r="D100" s="4" t="inlineStr">
        <is>
          <t>0</t>
        </is>
      </c>
      <c r="E100" s="5" t="inlineStr">
        <is>
          <t>300,00</t>
        </is>
      </c>
      <c r="F100" s="4" t="inlineStr">
        <is>
          <t>50.00</t>
        </is>
      </c>
    </row>
    <row collapsed="false" customFormat="false" customHeight="false" hidden="false" ht="12.1" outlineLevel="0" r="101">
      <c r="A101" s="5" t="s">
        <f>=HYPERLINK("https://www.leilaoonline.net/lote/detalhe/118632", "164")</f>
      </c>
      <c r="B101" s="4" t="s">
        <f>=HYPERLINK("https://www.leilaoonline.net/lote/detalhe/118632", " Monark Brisa Totalmente Original aro 26. Década de 1980. Relíquia da p/ Colecionadores")</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=HYPERLINK("https://www.leilaoonline.net/lote/detalhe/118633", "181")</f>
      </c>
      <c r="B102" s="4" t="s">
        <f>=HYPERLINK("https://www.leilaoonline.net/lote/detalhe/118633", "02 PARES DE CALÇADOS. SENDO 01 PAR DE BOTAS CANO ALTO Nº 34 E 01 PAR DE SAPATO ALTO Nº 37 (MARCA ELLUS, ORIGINAL)")</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=HYPERLINK("https://www.leilaoonline.net/lote/detalhe/118611", "187")</f>
      </c>
      <c r="B103" s="4" t="s">
        <f>=HYPERLINK("https://www.leilaoonline.net/lote/detalhe/118611", " LOTE COM APROX. 100 UNIDADES DE SPINNERS , DIVERSOS MODELOS E CORES. (sem uso, nas caixas) [ Confira o Vídeo ]")</f>
      </c>
      <c r="C103" s="4" t="inlineStr">
        <is>
          <t>Não vendido</t>
        </is>
      </c>
      <c r="D103" s="4" t="inlineStr">
        <is>
          <t>0</t>
        </is>
      </c>
      <c r="E103" s="5" t="inlineStr">
        <is>
          <t>150,00</t>
        </is>
      </c>
      <c r="F103" s="4" t="inlineStr">
        <is>
          <t>200.00</t>
        </is>
      </c>
    </row>
    <row collapsed="false" customFormat="false" customHeight="false" hidden="false" ht="12.1" outlineLevel="0" r="104">
      <c r="A104" s="5" t="s">
        <f>=HYPERLINK("https://www.leilaoonline.net/lote/detalhe/118601", "192")</f>
      </c>
      <c r="B104" s="4" t="s">
        <f>=HYPERLINK("https://www.leilaoonline.net/lote/detalhe/118601", " Lote contendo coleção 100 unidades  de Mini-Garrafas, de bebidas originais, diversos rótulos e sabores")</f>
      </c>
      <c r="C104" s="4" t="inlineStr">
        <is>
          <t>Não vendido</t>
        </is>
      </c>
      <c r="D104" s="4" t="inlineStr">
        <is>
          <t>0</t>
        </is>
      </c>
      <c r="E104" s="5" t="inlineStr">
        <is>
          <t>450,00</t>
        </is>
      </c>
      <c r="F104" s="4" t="inlineStr">
        <is>
          <t>50.00</t>
        </is>
      </c>
    </row>
    <row collapsed="false" customFormat="false" customHeight="false" hidden="false" ht="12.1" outlineLevel="0" r="105">
      <c r="A105" s="5" t="s">
        <f>=HYPERLINK("https://www.leilaoonline.net/lote/detalhe/118597", "247")</f>
      </c>
      <c r="B105" s="4" t="s">
        <f>=HYPERLINK("https://www.leilaoonline.net/lote/detalhe/118597", "03 GARRAFÕES DE 4,5 LITROS CADA DE CACHAÇA AMARELINHA ENVELHECIDA EM BARRIL DE MADEIRA DE CARVALHO")</f>
      </c>
      <c r="C105" s="4" t="inlineStr">
        <is>
          <t>Não vendido</t>
        </is>
      </c>
      <c r="D105" s="4" t="inlineStr">
        <is>
          <t>0</t>
        </is>
      </c>
      <c r="E105" s="5" t="inlineStr">
        <is>
          <t>150,00</t>
        </is>
      </c>
      <c r="F105" s="4" t="inlineStr">
        <is>
          <t>50.00</t>
        </is>
      </c>
    </row>
    <row collapsed="false" customFormat="false" customHeight="false" hidden="false" ht="12.1" outlineLevel="0" r="106">
      <c r="A106" s="5" t="s">
        <f>=HYPERLINK("https://www.leilaoonline.net/lote/detalhe/118610", "250")</f>
      </c>
      <c r="B106" s="4" t="s">
        <f>=HYPERLINK("https://www.leilaoonline.net/lote/detalhe/118610",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=HYPERLINK("https://www.leilaoonline.net/lote/detalhe/118618", "251")</f>
      </c>
      <c r="B107" s="4" t="s">
        <f>=HYPERLINK("https://www.leilaoonline.net/lote/detalhe/118618", "[ VÍDEO ] LOTE C/ 10 UNIDADES DE CANTIL DE BOLSO EM INOX. 240 ml CHEIOS DE VODKA. VÁRIOS MODELOS. PRODUTO ORIGINAL (SEM USO E COM AS CAIXAS INDIVIDUAIS)")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=HYPERLINK("https://www.leilaoonline.net/lote/detalhe/118589", "320")</f>
      </c>
      <c r="B108" s="4" t="s">
        <f>=HYPERLINK("https://www.leilaoonline.net/lote/detalhe/118589", "Diversas churrasqueiras elétricas e Peças.")</f>
      </c>
      <c r="C108" s="4" t="inlineStr">
        <is>
          <t>Não vendido</t>
        </is>
      </c>
      <c r="D108" s="4" t="inlineStr">
        <is>
          <t>0</t>
        </is>
      </c>
      <c r="E108" s="5" t="inlineStr">
        <is>
          <t>190,00</t>
        </is>
      </c>
      <c r="F108" s="4" t="inlineStr">
        <is>
          <t>50.00</t>
        </is>
      </c>
    </row>
    <row collapsed="false" customFormat="false" customHeight="false" hidden="false" ht="12.1" outlineLevel="0" r="109">
      <c r="A109" s="5" t="s">
        <f>=HYPERLINK("https://www.leilaoonline.net/lote/detalhe/118657", "345")</f>
      </c>
      <c r="B109" s="4" t="s">
        <f>=HYPERLINK("https://www.leilaoonline.net/lote/detalhe/118657", "30 GARRAFAS DE CACHAÇA SABOR AMARULA")</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=HYPERLINK("https://www.leilaoonline.net/lote/detalhe/118592", "365")</f>
      </c>
      <c r="B110" s="4" t="s">
        <f>=HYPERLINK("https://www.leilaoonline.net/lote/detalhe/118592", " 30 GARRAFAS DE VINHO TINTO SUAVE. SAFRA DELVIGO. LEGÍTIMO DE SANTA CATARINA")</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=HYPERLINK("https://www.leilaoonline.net/lote/detalhe/118593", "370")</f>
      </c>
      <c r="B111" s="4" t="s">
        <f>=HYPERLINK("https://www.leilaoonline.net/lote/detalhe/118593", " 30 GARRAFAS DE VINHO TINTO SECO.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=HYPERLINK("https://www.leilaoonline.net/lote/detalhe/118613", "377")</f>
      </c>
      <c r="B112" s="4" t="s">
        <f>=HYPERLINK("https://www.leilaoonline.net/lote/detalhe/118613",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=HYPERLINK("https://www.leilaoonline.net/lote/detalhe/118591", "380")</f>
      </c>
      <c r="B113" s="4" t="s">
        <f>=HYPERLINK("https://www.leilaoonline.net/lote/detalhe/118591", " 30 GARRAFAS DE VINHO BRANCO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=HYPERLINK("https://www.leilaoonline.net/lote/detalhe/118595", "390")</f>
      </c>
      <c r="B114" s="4" t="s">
        <f>=HYPERLINK("https://www.leilaoonline.net/lote/detalhe/118595", "LOTE COM 30 GARRAFAS DE VINHO TINTO SECO.")</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=HYPERLINK("https://www.leilaoonline.net/lote/detalhe/118594", "395")</f>
      </c>
      <c r="B115" s="4" t="s">
        <f>=HYPERLINK("https://www.leilaoonline.net/lote/detalhe/118594", "LOTE COM 30 GARRAFAS DE VINHO TINTO SUAVE.")</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=HYPERLINK("https://www.leilaoonline.net/lote/detalhe/118697", "396")</f>
      </c>
      <c r="B116" s="4" t="s">
        <f>=HYPERLINK("https://www.leilaoonline.net/lote/detalhe/118697", "[ VÍDEOS ] LOTE CONTENDO 500 CÉDULAS DE DINHEIRO ANTIGO ORIGINAL, DE VÁRIOS VALORES E ÉPOCAS,  EM EXCELENTE ESTADO DE CONSERVAÇÃO, RARIDADE PARA COLECIONADORES.")</f>
      </c>
      <c r="C116" s="4" t="inlineStr">
        <is>
          <t>Não vendido</t>
        </is>
      </c>
      <c r="D116" s="4" t="inlineStr">
        <is>
          <t>0</t>
        </is>
      </c>
      <c r="E116" s="5" t="inlineStr">
        <is>
          <t>490,00</t>
        </is>
      </c>
      <c r="F116" s="4" t="inlineStr">
        <is>
          <t>100.00</t>
        </is>
      </c>
    </row>
    <row collapsed="false" customFormat="false" customHeight="false" hidden="false" ht="12.1" outlineLevel="0" r="117">
      <c r="A117" s="5" t="s">
        <f>=HYPERLINK("https://www.leilaoonline.net/lote/detalhe/118620", "400")</f>
      </c>
      <c r="B117" s="4" t="s">
        <f>=HYPERLINK("https://www.leilaoonline.net/lote/detalhe/118620",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=HYPERLINK("https://www.leilaoonline.net/lote/detalhe/118663", "406")</f>
      </c>
      <c r="B118" s="4" t="s">
        <f>=HYPERLINK("https://www.leilaoonline.net/lote/detalhe/118663",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=HYPERLINK("https://www.leilaoonline.net/lote/detalhe/118609", "526")</f>
      </c>
      <c r="B119" s="4" t="s">
        <f>=HYPERLINK("https://www.leilaoonline.net/lote/detalhe/118609",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=HYPERLINK("https://www.leilaoonline.net/lote/detalhe/118596", "552")</f>
      </c>
      <c r="B120" s="4" t="s">
        <f>=HYPERLINK("https://www.leilaoonline.net/lote/detalhe/118596",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=HYPERLINK("https://www.leilaoonline.net/lote/detalhe/118604", "563")</f>
      </c>
      <c r="B121" s="4" t="s">
        <f>=HYPERLINK("https://www.leilaoonline.net/lote/detalhe/118604", " LOTE COM APROX. 300 UNIDADES DE SPINNERS , DIVERSOS MODELOS E CORES. (sem uso, nas caixas) [ Confira o Vídeo ]")</f>
      </c>
      <c r="C121" s="4" t="inlineStr">
        <is>
          <t>Não vendido</t>
        </is>
      </c>
      <c r="D121" s="4" t="inlineStr">
        <is>
          <t>0</t>
        </is>
      </c>
      <c r="E121" s="5" t="inlineStr">
        <is>
          <t>450,00</t>
        </is>
      </c>
      <c r="F121" s="4" t="inlineStr">
        <is>
          <t>200.00</t>
        </is>
      </c>
    </row>
    <row collapsed="false" customFormat="false" customHeight="false" hidden="false" ht="12.1" outlineLevel="0" r="122">
      <c r="A122" s="5" t="s">
        <f>=HYPERLINK("https://www.leilaoonline.net/lote/detalhe/118695", "564")</f>
      </c>
      <c r="B122" s="4" t="s">
        <f>=HYPERLINK("https://www.leilaoonline.net/lote/detalhe/118695", "[ VÍDEOS ] LOTE CONTENDO 500 CÉDULAS DE DINHEIRO ANTIGO ORIGINAL, DE VÁRIOS VALORES E ÉPOCAS,  EM EXCELENTE ESTADO DE CONSERVAÇÃO, RARIDADE PARA COLECIONADORES.")</f>
      </c>
      <c r="C122" s="4" t="inlineStr">
        <is>
          <t>Não vendido</t>
        </is>
      </c>
      <c r="D122" s="4" t="inlineStr">
        <is>
          <t>0</t>
        </is>
      </c>
      <c r="E122" s="5" t="inlineStr">
        <is>
          <t>490,00</t>
        </is>
      </c>
      <c r="F122" s="4" t="inlineStr">
        <is>
          <t>100.00</t>
        </is>
      </c>
    </row>
    <row collapsed="false" customFormat="false" customHeight="false" hidden="false" ht="12.1" outlineLevel="0" r="123">
      <c r="A123" s="5" t="s">
        <f>=HYPERLINK("https://www.leilaoonline.net/lote/detalhe/118658", "570")</f>
      </c>
      <c r="B123" s="4" t="s">
        <f>=HYPERLINK("https://www.leilaoonline.net/lote/detalhe/118658",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=HYPERLINK("https://www.leilaoonline.net/lote/detalhe/118603", "574")</f>
      </c>
      <c r="B124" s="4" t="s">
        <f>=HYPERLINK("https://www.leilaoonline.net/lote/detalhe/118603",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=HYPERLINK("https://www.leilaoonline.net/lote/detalhe/118590", "577")</f>
      </c>
      <c r="B125" s="4" t="s">
        <f>=HYPERLINK("https://www.leilaoonline.net/lote/detalhe/118590", " 30 GARRAFAS DE VINHOS, TINTO SUAVE, TINTO SECO, BRANCO SUAVE, BRANCO SECO E ROSADO,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=HYPERLINK("https://www.leilaoonline.net/lote/detalhe/118608", "581")</f>
      </c>
      <c r="B126" s="4" t="s">
        <f>=HYPERLINK("https://www.leilaoonline.net/lote/detalhe/118608",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=HYPERLINK("https://www.leilaoonline.net/lote/detalhe/118598", "582")</f>
      </c>
      <c r="B127" s="4" t="s">
        <f>=HYPERLINK("https://www.leilaoonline.net/lote/detalhe/118598", "10 GARRAFÕES DE 4,5 LITROS CADA DE CACHAÇA AMARELINHA ENVELHECIDA EM BARRIL DE MADEIRA DE CARVALHO")</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=HYPERLINK("https://www.leilaoonline.net/lote/detalhe/118662", "665")</f>
      </c>
      <c r="B128" s="4" t="s">
        <f>=HYPERLINK("https://www.leilaoonline.net/lote/detalhe/118662", " 30 GARRAFAS DE CACHAÇA SABOR AMARULA - 700ml CADA GARRAFA")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=HYPERLINK("https://www.leilaoonline.net/lote/detalhe/118671", "703")</f>
      </c>
      <c r="B129" s="4" t="s">
        <f>=HYPERLINK("https://www.leilaoonline.net/lote/detalhe/118671", "30 GARRAFAS DE CACHAÇA SABOR COQUINHO COM MEL")</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=HYPERLINK("https://www.leilaoonline.net/lote/detalhe/118669", "707")</f>
      </c>
      <c r="B130" s="4" t="s">
        <f>=HYPERLINK("https://www.leilaoonline.net/lote/detalhe/118669", " 30 GARRAFAS DE CACHAÇA SABOR UMBURANA COM MEL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=HYPERLINK("https://www.leilaoonline.net/lote/detalhe/118607", "710")</f>
      </c>
      <c r="B131" s="4" t="s">
        <f>=HYPERLINK("https://www.leilaoonline.net/lote/detalhe/118607", " LOTE COM APROX. 300 UNIDADES DE SPINNERS , DIVERSOS MODELOS E CORES. (sem uso, nas caixas) [ Confira o Vídeo ]")</f>
      </c>
      <c r="C131" s="4" t="inlineStr">
        <is>
          <t>Não vendido</t>
        </is>
      </c>
      <c r="D131" s="4" t="inlineStr">
        <is>
          <t>0</t>
        </is>
      </c>
      <c r="E131" s="5" t="inlineStr">
        <is>
          <t>450,00</t>
        </is>
      </c>
      <c r="F131" s="4" t="inlineStr">
        <is>
          <t>200.00</t>
        </is>
      </c>
    </row>
    <row collapsed="false" customFormat="false" customHeight="false" hidden="false" ht="12.1" outlineLevel="0" r="132">
      <c r="A132" s="5" t="s">
        <f>=HYPERLINK("https://www.leilaoonline.net/lote/detalhe/118661", "714")</f>
      </c>
      <c r="B132" s="4" t="s">
        <f>=HYPERLINK("https://www.leilaoonline.net/lote/detalhe/118661", " LOTE C/ 30 GARRAFAS DE CACHAÇA DE BANANA (38 GL). 720ml CADA, FEITA COM EXTRATO NATURAL DE BANANA (CACHAÇA DA ROÇA)")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=HYPERLINK("https://www.leilaoonline.net/lote/detalhe/118668", "752")</f>
      </c>
      <c r="B133" s="4" t="s">
        <f>=HYPERLINK("https://www.leilaoonline.net/lote/detalhe/118668", " 30 GARRAFAS DE CACHAÇA SABOR UMBURANA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=HYPERLINK("https://www.leilaoonline.net/lote/detalhe/118670", "753")</f>
      </c>
      <c r="B134" s="4" t="s">
        <f>=HYPERLINK("https://www.leilaoonline.net/lote/detalhe/118670", " 30 GARRAFAS DE CACHAÇA SABOR JABUTICABA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=HYPERLINK("https://www.leilaoonline.net/lote/detalhe/118612", "754")</f>
      </c>
      <c r="B135" s="4" t="s">
        <f>=HYPERLINK("https://www.leilaoonline.net/lote/detalhe/118612", " LOTE COM APROX. 100 UNIDADES DE SPINNERS , DIVERSOS MODELOS E CORES. (sem uso, nas caixas) [ Confira o Vídeo ]")</f>
      </c>
      <c r="C135" s="4" t="inlineStr">
        <is>
          <t>Não vendido</t>
        </is>
      </c>
      <c r="D135" s="4" t="inlineStr">
        <is>
          <t>0</t>
        </is>
      </c>
      <c r="E135" s="5" t="inlineStr">
        <is>
          <t>150,00</t>
        </is>
      </c>
      <c r="F135" s="4" t="inlineStr">
        <is>
          <t>200.00</t>
        </is>
      </c>
    </row>
    <row collapsed="false" customFormat="false" customHeight="false" hidden="false" ht="12.1" outlineLevel="0" r="136">
      <c r="A136" s="5" t="s">
        <f>=HYPERLINK("https://www.leilaoonline.net/lote/detalhe/118665", "757")</f>
      </c>
      <c r="B136" s="4" t="s">
        <f>=HYPERLINK("https://www.leilaoonline.net/lote/detalhe/118665", " 30 GARRAFAS DE CACHAÇA SABOR CANELINHA OURO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=HYPERLINK("https://www.leilaoonline.net/lote/detalhe/118659", "758")</f>
      </c>
      <c r="B137" s="4" t="s">
        <f>=HYPERLINK("https://www.leilaoonline.net/lote/detalhe/118659", " LOTE C/ 30 GARRAFAS DE CACHAÇA PRATA. 720ml CADA, ENVELHECIDAS NO BARRIL DE MADEIRA")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=HYPERLINK("https://www.leilaoonline.net/lote/detalhe/118599", "765")</f>
      </c>
      <c r="B138" s="4" t="s">
        <f>=HYPERLINK("https://www.leilaoonline.net/lote/detalhe/118599", " LOTE COM APROX. 100 UNIDADES DE SPINNERS , DIVERSOS MODELOS E CORES. (sem uso, nas caixas) [ Confira o Vídeo ]")</f>
      </c>
      <c r="C138" s="4" t="inlineStr">
        <is>
          <t>Não vendido</t>
        </is>
      </c>
      <c r="D138" s="4" t="inlineStr">
        <is>
          <t>0</t>
        </is>
      </c>
      <c r="E138" s="5" t="inlineStr">
        <is>
          <t>150,00</t>
        </is>
      </c>
      <c r="F138" s="4" t="inlineStr">
        <is>
          <t>200.00</t>
        </is>
      </c>
    </row>
    <row collapsed="false" customFormat="false" customHeight="false" hidden="false" ht="12.1" outlineLevel="0" r="139">
      <c r="A139" s="5" t="s">
        <f>=HYPERLINK("https://www.leilaoonline.net/lote/detalhe/118660", "799")</f>
      </c>
      <c r="B139" s="4" t="s">
        <f>=HYPERLINK("https://www.leilaoonline.net/lote/detalhe/118660",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=HYPERLINK("https://www.leilaoonline.net/lote/detalhe/118664", "801")</f>
      </c>
      <c r="B140" s="4" t="s">
        <f>=HYPERLINK("https://www.leilaoonline.net/lote/detalhe/118664", " 30 GARRAFAS DE CACHAÇA SABOR COQUNHO MEL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=HYPERLINK("https://www.leilaoonline.net/lote/detalhe/118667", "805")</f>
      </c>
      <c r="B141" s="4" t="s">
        <f>=HYPERLINK("https://www.leilaoonline.net/lote/detalhe/118667", " 30 GARRAFAS DE CACHAÇA SABOR PEQUI - 700ml CADA GARRAFA")</f>
      </c>
      <c r="C141" s="4" t="inlineStr">
        <is>
          <t>Não vendido</t>
        </is>
      </c>
      <c r="D141" s="4" t="inlineStr">
        <is>
          <t>0</t>
        </is>
      </c>
      <c r="E141" s="5" t="inlineStr">
        <is>
          <t>250,00</t>
        </is>
      </c>
      <c r="F14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2026-03-28T00:11:03.00Z</dcterms:created>
  <dc:creator>Tellks Tecnologia</dc:creator>
  <cp:revision>0</cp:revision>
</cp:coreProperties>
</file>