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Lotes" sheetId="1" state="visible" r:id="rId2"/>
  </sheets>
  <calcPr iterateCount="100" refMode="A1" iterate="false" iterateDelta="0.001"/>
</workbook>
</file>

<file path=xl/styles.xml><?xml version="1.0" encoding="utf-8"?>
<styleSheet xmlns="http://schemas.openxmlformats.org/spreadsheetml/2006/main">
  <numFmts count="2">
    <numFmt numFmtId="164" formatCode="GENERAL"/>
    <numFmt numFmtId="165" formatCode="@"/>
  </numFmts>
  <fonts count="6">
    <font>
      <name val="Arial"/>
      <charset val="1"/>
      <family val="2"/>
      <sz val="10"/>
    </font>
    <font>
      <name val="Arial"/>
      <family val="0"/>
      <sz val="10"/>
    </font>
    <font>
      <name val="Arial"/>
      <family val="0"/>
      <sz val="10"/>
    </font>
    <font>
      <name val="Arial"/>
      <family val="0"/>
      <sz val="10"/>
    </font>
    <font>
      <name val="Arial"/>
      <charset val="1"/>
      <family val="2"/>
      <sz val="22"/>
      <color rgb="FF1C4E61"/>
      <b val="true"/>
    </font>
    <font>
      <name val="Arial"/>
      <charset val="1"/>
      <family val="2"/>
      <sz val="10"/>
      <b val="true"/>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6">
    <xf applyAlignment="false" applyBorder="false" applyFont="true" applyProtection="false" borderId="0" fillId="0" fontId="0" numFmtId="164" xfId="0">
      <alignment horizontal="general" vertical="bottom" textRotation="0" wrapText="false" indent="0" shrinkToFit="false"/>
      <protection locked="true" hidden="false"/>
    </xf>
    <xf applyAlignment="false" applyBorder="false" applyFont="true" applyProtection="false" borderId="0" fillId="0" fontId="0" numFmtId="165" xfId="0">
      <alignment horizontal="general" vertical="bottom" textRotation="0" wrapText="false" indent="0" shrinkToFit="false"/>
      <protection locked="true" hidden="false"/>
    </xf>
    <xf applyAlignment="false" applyBorder="false" applyFont="true" applyProtection="false" borderId="0" fillId="0" fontId="4" numFmtId="165" xfId="0">
      <alignment horizontal="general" vertical="bottom" textRotation="0" wrapText="false" indent="0" shrinkToFit="false"/>
      <protection locked="true" hidden="false"/>
    </xf>
    <xf applyAlignment="false" applyBorder="false" applyFont="true" applyProtection="false" borderId="0" fillId="0" fontId="5" numFmtId="165" xfId="0">
      <alignment horizontal="general" vertical="bottom" textRotation="0" wrapText="false" indent="0" shrinkToFit="false"/>
      <protection locked="true" hidden="false"/>
    </xf>
    <xf applyAlignment="false" applyBorder="false" applyFont="true" applyProtection="false" borderId="0" fillId="0" fontId="0" numFmtId="165" xfId="0">
      <alignment horizontal="general" vertical="bottom" textRotation="0" wrapText="false" indent="0" shrinkToFit="false"/>
      <protection locked="true" hidden="false"/>
    </xf>
    <xf applyAlignment="true" applyBorder="false" applyFont="true" applyProtection="false" borderId="0" fillId="0" fontId="5" numFmtId="165" xfId="0">
      <alignment horizontal="right" vertical="bottom" textRotation="0" wrapText="false" indent="0" shrinkToFit="false"/>
      <protection locked="true" hidden="false"/>
    </xf>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F14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1"/>
      <c r="B1" s="1"/>
      <c r="C1" s="1"/>
    </row>
    <row collapsed="false" customFormat="false" customHeight="false" hidden="false" ht="12.1" outlineLevel="0" r="2">
      <c r="A2" s="2" t="inlineStr">
        <is>
          <t>LEILÃO ONLINE.NET</t>
        </is>
      </c>
      <c r="B2" s="2"/>
      <c r="C2" s="2"/>
      <c r="D2" s="2"/>
      <c r="E2" s="2"/>
    </row>
    <row collapsed="false" customFormat="false" customHeight="false" hidden="false" ht="12.1" outlineLevel="0" r="3">
      <c r="A3" s="1"/>
      <c r="B3" s="1"/>
      <c r="C3" s="1"/>
    </row>
    <row collapsed="false" customFormat="false" customHeight="false" hidden="false" ht="12.1" outlineLevel="0" r="4">
      <c r="A4" s="1"/>
      <c r="B4" s="1"/>
      <c r="C4" s="1"/>
    </row>
    <row collapsed="false" customFormat="false" customHeight="false" hidden="false" ht="12.1" outlineLevel="0" r="5">
      <c r="A5" s="1"/>
      <c r="B5" s="1"/>
      <c r="C5" s="1"/>
    </row>
    <row collapsed="false" customFormat="false" customHeight="false" hidden="false" ht="12.1" outlineLevel="0" r="6">
      <c r="A6" s="3" t="inlineStr">
        <is>
          <t>Leilão</t>
        </is>
      </c>
      <c r="B6" s="4" t="inlineStr">
        <is>
          <t>MOTOS, BICICLETAS ANTIGAS E BEBIDAS ARTESANAIS</t>
        </is>
      </c>
      <c r="C6" s="4"/>
      <c r="D6" s="4"/>
      <c r="E6" s="4"/>
      <c r="F6" s="4"/>
    </row>
    <row collapsed="false" customFormat="false" customHeight="false" hidden="false" ht="12.1" outlineLevel="0" r="7">
      <c r="A7" s="3" t="inlineStr">
        <is>
          <t>Data</t>
        </is>
      </c>
      <c r="B7" s="4" t="inlineStr">
        <is>
          <t>13/04/2022 10:00</t>
        </is>
      </c>
      <c r="C7" s="4"/>
      <c r="D7" s="4"/>
      <c r="E7" s="4"/>
      <c r="F7" s="4"/>
    </row>
    <row collapsed="false" customFormat="false" customHeight="false" hidden="false" ht="12.1" outlineLevel="0" r="8">
      <c r="A8" s="3" t="inlineStr">
        <is>
          <t>Leiloeiro</t>
        </is>
      </c>
      <c r="B8" s="4" t="inlineStr">
        <is>
          <t>Guilherme O Rossi</t>
        </is>
      </c>
      <c r="C8" s="4"/>
      <c r="D8" s="4"/>
      <c r="E8" s="4"/>
      <c r="F8" s="4"/>
    </row>
    <row collapsed="false" customFormat="false" customHeight="false" hidden="false" ht="12.1" outlineLevel="0" r="9">
      <c r="A9" s="1"/>
      <c r="B9" s="1"/>
      <c r="C9" s="1"/>
    </row>
    <row collapsed="false" customFormat="false" customHeight="false" hidden="false" ht="12.1" outlineLevel="0" r="10">
      <c r="A10" s="3" t="inlineStr">
        <is>
          <t>Lote</t>
        </is>
      </c>
      <c r="B10" s="3" t="inlineStr">
        <is>
          <t>Descrição</t>
        </is>
      </c>
      <c r="C10" s="3" t="inlineStr">
        <is>
          <t>Status</t>
        </is>
      </c>
      <c r="D10" s="3" t="inlineStr">
        <is>
          <t>Lances</t>
        </is>
      </c>
      <c r="E10" s="3" t="inlineStr">
        <is>
          <t>Lance atual</t>
        </is>
      </c>
      <c r="F10" s="3" t="inlineStr">
        <is>
          <t>Inc. mínimo</t>
        </is>
      </c>
    </row>
    <row collapsed="false" customFormat="false" customHeight="false" hidden="false" ht="12.1" outlineLevel="0" r="11">
      <c r="A11" s="5" t="s">
        <f>=HYPERLINK("https://www.leilaoonline.net/lote/detalhe/122961", "000")</f>
      </c>
      <c r="B11" s="4" t="s">
        <f>=HYPERLINK("https://www.leilaoonline.net/lote/detalhe/122961", "Lote único contendo 03 vespas, 02 lambrettas e 03 motores. Confira especificações")</f>
      </c>
      <c r="C11" s="4" t="inlineStr">
        <is>
          <t>Não vendido</t>
        </is>
      </c>
      <c r="D11" s="4" t="inlineStr">
        <is>
          <t>0</t>
        </is>
      </c>
      <c r="E11" s="5" t="inlineStr">
        <is>
          <t>27.500,00</t>
        </is>
      </c>
      <c r="F11" s="4" t="inlineStr">
        <is>
          <t>250.00</t>
        </is>
      </c>
    </row>
    <row collapsed="false" customFormat="false" customHeight="false" hidden="false" ht="12.1" outlineLevel="0" r="12">
      <c r="A12" s="5" t="s">
        <f>=HYPERLINK("https://www.leilaoonline.net/lote/detalhe/122383", "001")</f>
      </c>
      <c r="B12" s="4" t="s">
        <f>=HYPERLINK("https://www.leilaoonline.net/lote/detalhe/122383", "[ VÍDEO ] Kawasaki Versus 650cc Tourer. Ano 2019/2020. Aprox.13.400 km")</f>
      </c>
      <c r="C12" s="4" t="inlineStr">
        <is>
          <t>Não vendido</t>
        </is>
      </c>
      <c r="D12" s="4" t="inlineStr">
        <is>
          <t>0</t>
        </is>
      </c>
      <c r="E12" s="5" t="inlineStr">
        <is>
          <t>30.000,00</t>
        </is>
      </c>
      <c r="F12" s="4" t="inlineStr">
        <is>
          <t>250.00</t>
        </is>
      </c>
    </row>
    <row collapsed="false" customFormat="false" customHeight="false" hidden="false" ht="12.1" outlineLevel="0" r="13">
      <c r="A13" s="5" t="s">
        <f>=HYPERLINK("https://www.leilaoonline.net/lote/detalhe/123819", "004")</f>
      </c>
      <c r="B13" s="4" t="s">
        <f>=HYPERLINK("https://www.leilaoonline.net/lote/detalhe/123819", " YAMAHA DT 200. USO SOMENTE PARA TRILHA OU MOTOCROSS")</f>
      </c>
      <c r="C13" s="4" t="inlineStr">
        <is>
          <t>Vendido</t>
        </is>
      </c>
      <c r="D13" s="4" t="inlineStr">
        <is>
          <t>2</t>
        </is>
      </c>
      <c r="E13" s="5" t="inlineStr">
        <is>
          <t>1.050,00</t>
        </is>
      </c>
      <c r="F13" s="4" t="inlineStr">
        <is>
          <t>100.00</t>
        </is>
      </c>
    </row>
    <row collapsed="false" customFormat="false" customHeight="false" hidden="false" ht="12.1" outlineLevel="0" r="14">
      <c r="A14" s="5" t="s">
        <f>=HYPERLINK("https://www.leilaoonline.net/lote/detalhe/123810", "005")</f>
      </c>
      <c r="B14" s="4" t="s">
        <f>=HYPERLINK("https://www.leilaoonline.net/lote/detalhe/123810", " GRANDE COLEÇÃO C/ APROX. 80 DISCOS DE VINIL , DIVERSOS TÍTULOS,  CANTORES CONSAGRADOS E VÁRIOS ESTILOS, RARIDADE PARA COLECIONADORES,")</f>
      </c>
      <c r="C14" s="4" t="inlineStr">
        <is>
          <t>Não vendido</t>
        </is>
      </c>
      <c r="D14" s="4" t="inlineStr">
        <is>
          <t>0</t>
        </is>
      </c>
      <c r="E14" s="5" t="inlineStr">
        <is>
          <t>250,00</t>
        </is>
      </c>
      <c r="F14" s="4" t="inlineStr">
        <is>
          <t>100.00</t>
        </is>
      </c>
    </row>
    <row collapsed="false" customFormat="false" customHeight="false" hidden="false" ht="12.1" outlineLevel="0" r="15">
      <c r="A15" s="5" t="s">
        <f>=HYPERLINK("https://www.leilaoonline.net/lote/detalhe/123813", "006")</f>
      </c>
      <c r="B15" s="4" t="s">
        <f>=HYPERLINK("https://www.leilaoonline.net/lote/detalhe/123813", " LOTE CONTENDO 100 CÉDULAS DE DINHEIRO ANTIGO ORIGINAL, DE VÁRIOS VALORES E ÉPOCAS,  EM EXCELENTE ESTADO DE CONSERVAÇÃO, RARIDADE PARA COLECIONADORES.")</f>
      </c>
      <c r="C15" s="4" t="inlineStr">
        <is>
          <t>Vendido</t>
        </is>
      </c>
      <c r="D15" s="4" t="inlineStr">
        <is>
          <t>2</t>
        </is>
      </c>
      <c r="E15" s="5" t="inlineStr">
        <is>
          <t>250,00</t>
        </is>
      </c>
      <c r="F15" s="4" t="inlineStr">
        <is>
          <t>100.00</t>
        </is>
      </c>
    </row>
    <row collapsed="false" customFormat="false" customHeight="false" hidden="false" ht="12.1" outlineLevel="0" r="16">
      <c r="A16" s="5" t="s">
        <f>=HYPERLINK("https://www.leilaoonline.net/lote/detalhe/122346", "007")</f>
      </c>
      <c r="B16" s="4" t="s">
        <f>=HYPERLINK("https://www.leilaoonline.net/lote/detalhe/122346", " Lambretta LD ano 1959. Italiana. Para restauração. Lambretta muito íntegra e de fácil restauração. Possui documentos antigos, modelo raro totalmente Original.  Relíquia para Colecionadores.")</f>
      </c>
      <c r="C16" s="4" t="inlineStr">
        <is>
          <t>Vendido</t>
        </is>
      </c>
      <c r="D16" s="4" t="inlineStr">
        <is>
          <t>2</t>
        </is>
      </c>
      <c r="E16" s="5" t="inlineStr">
        <is>
          <t>6.250,00</t>
        </is>
      </c>
      <c r="F16" s="4" t="inlineStr">
        <is>
          <t>200.00</t>
        </is>
      </c>
    </row>
    <row collapsed="false" customFormat="false" customHeight="false" hidden="false" ht="12.1" outlineLevel="0" r="17">
      <c r="A17" s="5" t="s">
        <f>=HYPERLINK("https://www.leilaoonline.net/lote/detalhe/122355", "008")</f>
      </c>
      <c r="B17" s="4" t="s">
        <f>=HYPERLINK("https://www.leilaoonline.net/lote/detalhe/122355", "[ VÌDEOS ] Motocicleta BMW K 1600 GT. Ano 2011/ 2012. Motor 06 Cilindros. Manual, chave Reserva e Controle.")</f>
      </c>
      <c r="C17" s="4" t="inlineStr">
        <is>
          <t>Não vendido</t>
        </is>
      </c>
      <c r="D17" s="4" t="inlineStr">
        <is>
          <t>1</t>
        </is>
      </c>
      <c r="E17" s="5" t="inlineStr">
        <is>
          <t>40.000,00</t>
        </is>
      </c>
      <c r="F17" s="4" t="inlineStr">
        <is>
          <t>500.00</t>
        </is>
      </c>
    </row>
    <row collapsed="false" customFormat="false" customHeight="false" hidden="false" ht="12.1" outlineLevel="0" r="18">
      <c r="A18" s="5" t="s">
        <f>=HYPERLINK("https://www.leilaoonline.net/lote/detalhe/122356", "009")</f>
      </c>
      <c r="B18" s="4" t="s">
        <f>=HYPERLINK("https://www.leilaoonline.net/lote/detalhe/122356", " [ VÍDEO ] HONDA CB 550 FOUR. ANO 1976. CAFÉ RACER. RELÍQUIA PARA COLECIONADORES. Documentos em ordem.")</f>
      </c>
      <c r="C18" s="4" t="inlineStr">
        <is>
          <t>Não vendido</t>
        </is>
      </c>
      <c r="D18" s="4" t="inlineStr">
        <is>
          <t>0</t>
        </is>
      </c>
      <c r="E18" s="5" t="inlineStr">
        <is>
          <t>19.500,00</t>
        </is>
      </c>
      <c r="F18" s="4" t="inlineStr">
        <is>
          <t>200.00</t>
        </is>
      </c>
    </row>
    <row collapsed="false" customFormat="false" customHeight="false" hidden="false" ht="12.1" outlineLevel="0" r="19">
      <c r="A19" s="5" t="s">
        <f>=HYPERLINK("https://www.leilaoonline.net/lote/detalhe/122341", "010")</f>
      </c>
      <c r="B19" s="4" t="s">
        <f>=HYPERLINK("https://www.leilaoonline.net/lote/detalhe/122341", " Raríssima Lambretta ISO DIVA MILANO. Ano 1956. Raridade para colecionadores. Não possui documentos. Veículo ornamental.")</f>
      </c>
      <c r="C19" s="4" t="inlineStr">
        <is>
          <t>Vendido</t>
        </is>
      </c>
      <c r="D19" s="4" t="inlineStr">
        <is>
          <t>1</t>
        </is>
      </c>
      <c r="E19" s="5" t="inlineStr">
        <is>
          <t>6.250,00</t>
        </is>
      </c>
      <c r="F19" s="4" t="inlineStr">
        <is>
          <t>200.00</t>
        </is>
      </c>
    </row>
    <row collapsed="false" customFormat="false" customHeight="false" hidden="false" ht="12.1" outlineLevel="0" r="20">
      <c r="A20" s="5" t="s">
        <f>=HYPERLINK("https://www.leilaoonline.net/lote/detalhe/122324", "011")</f>
      </c>
      <c r="B20" s="4" t="s">
        <f>=HYPERLINK("https://www.leilaoonline.net/lote/detalhe/122324", " Antigo FreeSkate Caloi, Raridade da decada de 1990, para Colecionadores")</f>
      </c>
      <c r="C20" s="4" t="inlineStr">
        <is>
          <t>Não vendido</t>
        </is>
      </c>
      <c r="D20" s="4" t="inlineStr">
        <is>
          <t>1</t>
        </is>
      </c>
      <c r="E20" s="5" t="inlineStr">
        <is>
          <t>450,00</t>
        </is>
      </c>
      <c r="F20" s="4" t="inlineStr">
        <is>
          <t>50.00</t>
        </is>
      </c>
    </row>
    <row collapsed="false" customFormat="false" customHeight="false" hidden="false" ht="12.1" outlineLevel="0" r="21">
      <c r="A21" s="5" t="s">
        <f>=HYPERLINK("https://www.leilaoonline.net/lote/detalhe/122342", "012")</f>
      </c>
      <c r="B21" s="4" t="s">
        <f>=HYPERLINK("https://www.leilaoonline.net/lote/detalhe/122342", " VESPA PIAGGIO M3. ANO 1959. TOTALMENTE ORIGINAL. COM DIVERSOS ACESSÓRIOS ORIGINAIS DE ÉPOCA: FRISOS DA PEDANA, BANCOS INDIVIDUAIS, ACABAMENTO PEDANA FRONTAL, RABO DE PEIXE, SUPORTE DE PLACA, GAIOLA DE ESTEPE, CESTINHA E OUTROS. RARIDADE PARA COLECIONADORES SEM PLACA E DOCUMENTOS.")</f>
      </c>
      <c r="C21" s="4" t="inlineStr">
        <is>
          <t>Não vendido</t>
        </is>
      </c>
      <c r="D21" s="4" t="inlineStr">
        <is>
          <t>4</t>
        </is>
      </c>
      <c r="E21" s="5" t="inlineStr">
        <is>
          <t>7.500,00</t>
        </is>
      </c>
      <c r="F21" s="4" t="inlineStr">
        <is>
          <t>200.00</t>
        </is>
      </c>
    </row>
    <row collapsed="false" customFormat="false" customHeight="false" hidden="false" ht="12.1" outlineLevel="0" r="22">
      <c r="A22" s="5" t="s">
        <f>=HYPERLINK("https://www.leilaoonline.net/lote/detalhe/122345", "013")</f>
      </c>
      <c r="B22" s="4" t="s">
        <f>=HYPERLINK("https://www.leilaoonline.net/lote/detalhe/122345", " Vespa Piaggio M3 ano 1959, Pintura nova em Pu. Obs: está com a parte mecânica desmontada, possui documentos antigos de placa amarela.Raridade para Colecionadores.")</f>
      </c>
      <c r="C22" s="4" t="inlineStr">
        <is>
          <t>Não vendido</t>
        </is>
      </c>
      <c r="D22" s="4" t="inlineStr">
        <is>
          <t>0</t>
        </is>
      </c>
      <c r="E22" s="5" t="inlineStr">
        <is>
          <t>3.500,00</t>
        </is>
      </c>
      <c r="F22" s="4" t="inlineStr">
        <is>
          <t>150.00</t>
        </is>
      </c>
    </row>
    <row collapsed="false" customFormat="false" customHeight="false" hidden="false" ht="12.1" outlineLevel="0" r="23">
      <c r="A23" s="5" t="s">
        <f>=HYPERLINK("https://www.leilaoonline.net/lote/detalhe/122343", "014")</f>
      </c>
      <c r="B23" s="4" t="s">
        <f>=HYPERLINK("https://www.leilaoonline.net/lote/detalhe/122343", "[ VÍDEO ] Motocicleta Zündapp. Ano 1952. Mod. Ks 601. Foram fabricadas na Alemanha pós 2º Guerra Mundial. Existem apenas 5.075 unidades. Motor 600 Cc box cardan. Relíquia, totalmente Original, para colecionadores. Em funcionamento. Sem placa e sem documento.")</f>
      </c>
      <c r="C23" s="4" t="inlineStr">
        <is>
          <t>Não vendido</t>
        </is>
      </c>
      <c r="D23" s="4" t="inlineStr">
        <is>
          <t>0</t>
        </is>
      </c>
      <c r="E23" s="5" t="inlineStr">
        <is>
          <t>35.000,00</t>
        </is>
      </c>
      <c r="F23" s="4" t="inlineStr">
        <is>
          <t>250.00</t>
        </is>
      </c>
    </row>
    <row collapsed="false" customFormat="false" customHeight="false" hidden="false" ht="12.1" outlineLevel="0" r="24">
      <c r="A24" s="5" t="s">
        <f>=HYPERLINK("https://www.leilaoonline.net/lote/detalhe/123808", "015")</f>
      </c>
      <c r="B24" s="4" t="s">
        <f>=HYPERLINK("https://www.leilaoonline.net/lote/detalhe/123808", " LOTE CONTENDO 100 CÉDULAS DE DINHEIRO ANTIGO ORIGINAL, DE VÁRIOS VALORES E ÉPOCAS,  EM EXCELENTE ESTADO DE CONSERVAÇÃO, RARIDADE PARA COLECIONADORES.")</f>
      </c>
      <c r="C24" s="4" t="inlineStr">
        <is>
          <t>Vendido</t>
        </is>
      </c>
      <c r="D24" s="4" t="inlineStr">
        <is>
          <t>1</t>
        </is>
      </c>
      <c r="E24" s="5" t="inlineStr">
        <is>
          <t>150,00</t>
        </is>
      </c>
      <c r="F24" s="4" t="inlineStr">
        <is>
          <t>100.00</t>
        </is>
      </c>
    </row>
    <row collapsed="false" customFormat="false" customHeight="false" hidden="false" ht="12.1" outlineLevel="0" r="25">
      <c r="A25" s="5" t="s">
        <f>=HYPERLINK("https://www.leilaoonline.net/lote/detalhe/123815", "016")</f>
      </c>
      <c r="B25" s="4" t="s">
        <f>=HYPERLINK("https://www.leilaoonline.net/lote/detalhe/123815", " LOTE COM APROX. 60 ITENS, SENDO: BIQUÍNIS, MAIÔS, SUNGAS, CALCINHAS, VÁRIOS TAMANHOS E MODELOS. TODOS SEM USO.")</f>
      </c>
      <c r="C25" s="4" t="inlineStr">
        <is>
          <t>Não vendido</t>
        </is>
      </c>
      <c r="D25" s="4" t="inlineStr">
        <is>
          <t>0</t>
        </is>
      </c>
      <c r="E25" s="5" t="inlineStr">
        <is>
          <t>250,00</t>
        </is>
      </c>
      <c r="F25" s="4" t="inlineStr">
        <is>
          <t>100.00</t>
        </is>
      </c>
    </row>
    <row collapsed="false" customFormat="false" customHeight="false" hidden="false" ht="12.1" outlineLevel="0" r="26">
      <c r="A26" s="5" t="s">
        <f>=HYPERLINK("https://www.leilaoonline.net/lote/detalhe/122349", "017")</f>
      </c>
      <c r="B26" s="4" t="s">
        <f>=HYPERLINK("https://www.leilaoonline.net/lote/detalhe/122349", "Triciclo velocípede Antigo, totalmente Original,  Relíquia para Colecionadores")</f>
      </c>
      <c r="C26" s="4" t="inlineStr">
        <is>
          <t>Não vendido</t>
        </is>
      </c>
      <c r="D26" s="4" t="inlineStr">
        <is>
          <t>0</t>
        </is>
      </c>
      <c r="E26" s="5" t="inlineStr">
        <is>
          <t>350,00</t>
        </is>
      </c>
      <c r="F26" s="4" t="inlineStr">
        <is>
          <t>50.00</t>
        </is>
      </c>
    </row>
    <row collapsed="false" customFormat="false" customHeight="false" hidden="false" ht="12.1" outlineLevel="0" r="27">
      <c r="A27" s="5" t="s">
        <f>=HYPERLINK("https://www.leilaoonline.net/lote/detalhe/123811", "018")</f>
      </c>
      <c r="B27" s="4" t="s">
        <f>=HYPERLINK("https://www.leilaoonline.net/lote/detalhe/123811", " CONJUNTO DE AR CONDICIONADO ELETROLUX, 60.000 BTU,  UNIDADE EXTERNA E UNIDADE INTERNA, (em funcionamento). Desinstalação por conta do arrematante.")</f>
      </c>
      <c r="C27" s="4" t="inlineStr">
        <is>
          <t>Não vendido</t>
        </is>
      </c>
      <c r="D27" s="4" t="inlineStr">
        <is>
          <t>0</t>
        </is>
      </c>
      <c r="E27" s="5" t="inlineStr">
        <is>
          <t>750,00</t>
        </is>
      </c>
      <c r="F27" s="4" t="inlineStr">
        <is>
          <t>100.00</t>
        </is>
      </c>
    </row>
    <row collapsed="false" customFormat="false" customHeight="false" hidden="false" ht="12.1" outlineLevel="0" r="28">
      <c r="A28" s="5" t="s">
        <f>=HYPERLINK("https://www.leilaoonline.net/lote/detalhe/122351", "019")</f>
      </c>
      <c r="B28" s="4" t="s">
        <f>=HYPERLINK("https://www.leilaoonline.net/lote/detalhe/122351", "Motocicleta Royal Enfield Clássic 500cc. Ano 2017. Com acessórios. Totalmente Original. Único Dono. Aprox. 3.000 km. Documentação: IPVA e Licenciamento 2021 Pagos. Revisada. (Em funcionamento).")</f>
      </c>
      <c r="C28" s="4" t="inlineStr">
        <is>
          <t>Não vendido</t>
        </is>
      </c>
      <c r="D28" s="4" t="inlineStr">
        <is>
          <t>1</t>
        </is>
      </c>
      <c r="E28" s="5" t="inlineStr">
        <is>
          <t>12.000,00</t>
        </is>
      </c>
      <c r="F28" s="4" t="inlineStr">
        <is>
          <t>250.00</t>
        </is>
      </c>
    </row>
    <row collapsed="false" customFormat="false" customHeight="false" hidden="false" ht="12.1" outlineLevel="0" r="29">
      <c r="A29" s="5" t="s">
        <f>=HYPERLINK("https://www.leilaoonline.net/lote/detalhe/122344", "020")</f>
      </c>
      <c r="B29" s="4" t="s">
        <f>=HYPERLINK("https://www.leilaoonline.net/lote/detalhe/122344", " Motocicleta Zündapp Db 202. Ano 1951 de 200cc. Pós Segunda Guerra Mundial. Relíquia, totalmente original, para colecionadores. Sem placa e sem documento. (Carretinha não faz parte do lote))")</f>
      </c>
      <c r="C29" s="4" t="inlineStr">
        <is>
          <t>Não vendido</t>
        </is>
      </c>
      <c r="D29" s="4" t="inlineStr">
        <is>
          <t>1</t>
        </is>
      </c>
      <c r="E29" s="5" t="inlineStr">
        <is>
          <t>7.500,00</t>
        </is>
      </c>
      <c r="F29" s="4" t="inlineStr">
        <is>
          <t>250.00</t>
        </is>
      </c>
    </row>
    <row collapsed="false" customFormat="false" customHeight="false" hidden="false" ht="12.1" outlineLevel="0" r="30">
      <c r="A30" s="5" t="s">
        <f>=HYPERLINK("https://www.leilaoonline.net/lote/detalhe/122299", "021")</f>
      </c>
      <c r="B30" s="4" t="s">
        <f>=HYPERLINK("https://www.leilaoonline.net/lote/detalhe/122299", " Monark Monareta Tandem Dupla ano 1982. Totalmente Original. Relíquia para Colecionadores.")</f>
      </c>
      <c r="C30" s="4" t="inlineStr">
        <is>
          <t>Não vendido</t>
        </is>
      </c>
      <c r="D30" s="4" t="inlineStr">
        <is>
          <t>0</t>
        </is>
      </c>
      <c r="E30" s="5" t="inlineStr">
        <is>
          <t>2.000,00</t>
        </is>
      </c>
      <c r="F30" s="4" t="inlineStr">
        <is>
          <t>50.00</t>
        </is>
      </c>
    </row>
    <row collapsed="false" customFormat="false" customHeight="false" hidden="false" ht="12.1" outlineLevel="0" r="31">
      <c r="A31" s="5" t="s">
        <f>=HYPERLINK("https://www.leilaoonline.net/lote/detalhe/122312", "022")</f>
      </c>
      <c r="B31" s="4" t="s">
        <f>=HYPERLINK("https://www.leilaoonline.net/lote/detalhe/122312", " RELÍQUIA PARA COLECIONADORES: JAQUETA MILITAR ELVIS PRESLEY. ORIGINAL DE ÉPOCA. EM EXCELENTE ESTADO DE CONSERVAÇÃO, TOTALMENTE ORIGINAL, COM TODOS BOTÕES ORIGINAIS E AINDA É POSSÍVEL LER ACIMA DA TARGETA DO ELVIS O SHOW DE ROCK NO QUAL ESTE SUVENIR ERA VENDIDO NOS SHOWS DO REI DO ROCK. ")</f>
      </c>
      <c r="C31" s="4" t="inlineStr">
        <is>
          <t>Não vendido</t>
        </is>
      </c>
      <c r="D31" s="4" t="inlineStr">
        <is>
          <t>0</t>
        </is>
      </c>
      <c r="E31" s="5" t="inlineStr">
        <is>
          <t>450,00</t>
        </is>
      </c>
      <c r="F31" s="4" t="inlineStr">
        <is>
          <t>50.00</t>
        </is>
      </c>
    </row>
    <row collapsed="false" customFormat="false" customHeight="false" hidden="false" ht="12.1" outlineLevel="0" r="32">
      <c r="A32" s="5" t="s">
        <f>=HYPERLINK("https://www.leilaoonline.net/lote/detalhe/122366", "023")</f>
      </c>
      <c r="B32" s="4" t="s">
        <f>=HYPERLINK("https://www.leilaoonline.net/lote/detalhe/122366", " Lote de itens Antigos, Sendo: 01 Bigorna grande, 02 plantadeiras manuais, 02 torradores de café manuais, 08 fitas VHS Sony ED Max 6h. (sem uso)")</f>
      </c>
      <c r="C32" s="4" t="inlineStr">
        <is>
          <t>Vendido</t>
        </is>
      </c>
      <c r="D32" s="4" t="inlineStr">
        <is>
          <t>1</t>
        </is>
      </c>
      <c r="E32" s="5" t="inlineStr">
        <is>
          <t>300,00</t>
        </is>
      </c>
      <c r="F32" s="4" t="inlineStr">
        <is>
          <t>50.00</t>
        </is>
      </c>
    </row>
    <row collapsed="false" customFormat="false" customHeight="false" hidden="false" ht="12.1" outlineLevel="0" r="33">
      <c r="A33" s="5" t="s">
        <f>=HYPERLINK("https://www.leilaoonline.net/lote/detalhe/122300", "024")</f>
      </c>
      <c r="B33" s="4" t="s">
        <f>=HYPERLINK("https://www.leilaoonline.net/lote/detalhe/122300", "MONARK MONARETA GEMINI, ARO 20 PRIMEIRO MODELO DA MONARETA. INSPIRADA NO PROJETO GEMINI DA NASA DOS U.S.A, POR ISSO TEM O DISPOSITIVO DE ENGATE COM ESSE NOME. TOTALMENTE RESTAURADA. RELÍQUIA P/ COLECIONADORES.")</f>
      </c>
      <c r="C33" s="4" t="inlineStr">
        <is>
          <t>Não vendido</t>
        </is>
      </c>
      <c r="D33" s="4" t="inlineStr">
        <is>
          <t>0</t>
        </is>
      </c>
      <c r="E33" s="5" t="inlineStr">
        <is>
          <t>950,00</t>
        </is>
      </c>
      <c r="F33" s="4" t="inlineStr">
        <is>
          <t>100.00</t>
        </is>
      </c>
    </row>
    <row collapsed="false" customFormat="false" customHeight="false" hidden="false" ht="12.1" outlineLevel="0" r="34">
      <c r="A34" s="5" t="s">
        <f>=HYPERLINK("https://www.leilaoonline.net/lote/detalhe/122350", "025")</f>
      </c>
      <c r="B34" s="4" t="s">
        <f>=HYPERLINK("https://www.leilaoonline.net/lote/detalhe/122350", "Mini Jipe Antigo, Original todo em metal, Raridade para Colecionadores")</f>
      </c>
      <c r="C34" s="4" t="inlineStr">
        <is>
          <t>Não vendido</t>
        </is>
      </c>
      <c r="D34" s="4" t="inlineStr">
        <is>
          <t>0</t>
        </is>
      </c>
      <c r="E34" s="5" t="inlineStr">
        <is>
          <t>350,00</t>
        </is>
      </c>
      <c r="F34" s="4" t="inlineStr">
        <is>
          <t>50.00</t>
        </is>
      </c>
    </row>
    <row collapsed="false" customFormat="false" customHeight="false" hidden="false" ht="12.1" outlineLevel="0" r="35">
      <c r="A35" s="5" t="s">
        <f>=HYPERLINK("https://www.leilaoonline.net/lote/detalhe/122317", "026")</f>
      </c>
      <c r="B35" s="4" t="s">
        <f>=HYPERLINK("https://www.leilaoonline.net/lote/detalhe/122317", " BONECO DO FOFÃO GRANDE, ORIGINAL DE ÉPOCA , DÉCADA DE 1980 ")</f>
      </c>
      <c r="C35" s="4" t="inlineStr">
        <is>
          <t>Não vendido</t>
        </is>
      </c>
      <c r="D35" s="4" t="inlineStr">
        <is>
          <t>0</t>
        </is>
      </c>
      <c r="E35" s="5" t="inlineStr">
        <is>
          <t>450,00</t>
        </is>
      </c>
      <c r="F35" s="4" t="inlineStr">
        <is>
          <t>100.00</t>
        </is>
      </c>
    </row>
    <row collapsed="false" customFormat="false" customHeight="false" hidden="false" ht="12.1" outlineLevel="0" r="36">
      <c r="A36" s="5" t="s">
        <f>=HYPERLINK("https://www.leilaoonline.net/lote/detalhe/122318", "027")</f>
      </c>
      <c r="B36" s="4" t="s">
        <f>=HYPERLINK("https://www.leilaoonline.net/lote/detalhe/122318", " CHEQUE ORIGINAL 14 MESES DE ALUGUEL DO SR MADRUGA PARA O ATOR EDGAR VIVAR  (O Sr BARRIGA) DO CHAVES. ESSE CHEQUE FOI ENTREGUE NO PROGRAMA PÂNICO NA TV NO DIA 18/09/2011, É TOTALMENTE ORIGINAL E EXCLUSIVO, MEDINDO; 2,44 X 1,25 RELÍQUIA PARA COLECIONADORES, SEGUE FOTOS E VÍDEO DO DIA DA ENTREGA.")</f>
      </c>
      <c r="C36" s="4" t="inlineStr">
        <is>
          <t>Não vendido</t>
        </is>
      </c>
      <c r="D36" s="4" t="inlineStr">
        <is>
          <t>0</t>
        </is>
      </c>
      <c r="E36" s="5" t="inlineStr">
        <is>
          <t>450,00</t>
        </is>
      </c>
      <c r="F36" s="4" t="inlineStr">
        <is>
          <t>100.00</t>
        </is>
      </c>
    </row>
    <row collapsed="false" customFormat="false" customHeight="false" hidden="false" ht="12.1" outlineLevel="0" r="37">
      <c r="A37" s="5" t="s">
        <f>=HYPERLINK("https://www.leilaoonline.net/lote/detalhe/122316", "028")</f>
      </c>
      <c r="B37" s="4" t="s">
        <f>=HYPERLINK("https://www.leilaoonline.net/lote/detalhe/122316", " 06 Jogos de Tapetes completos para: GM Astra, Citroen C4, Renault Clio, Renault Scenic, Fiat Uno e Gm Agile. Lacrados no Plástico. Sem uso.")</f>
      </c>
      <c r="C37" s="4" t="inlineStr">
        <is>
          <t>Não vendido</t>
        </is>
      </c>
      <c r="D37" s="4" t="inlineStr">
        <is>
          <t>0</t>
        </is>
      </c>
      <c r="E37" s="5" t="inlineStr">
        <is>
          <t>150,00</t>
        </is>
      </c>
      <c r="F37" s="4" t="inlineStr">
        <is>
          <t>50.00</t>
        </is>
      </c>
    </row>
    <row collapsed="false" customFormat="false" customHeight="false" hidden="false" ht="12.1" outlineLevel="0" r="38">
      <c r="A38" s="5" t="s">
        <f>=HYPERLINK("https://www.leilaoonline.net/lote/detalhe/122305", "029")</f>
      </c>
      <c r="B38" s="4" t="s">
        <f>=HYPERLINK("https://www.leilaoonline.net/lote/detalhe/122305", "[ VÍDEOS ] LOTE C / APROX. 40 MESAS E 01 BALCÃO DE ATENDIMENTO. MESAS DA DÉCADA DE 1960 / 1970 e 1980 EM MADEIRA DE LEI E METÁLICAS. DIVERSOS TAMANHOS E MODELOS, RARIDADES.")</f>
      </c>
      <c r="C38" s="4" t="inlineStr">
        <is>
          <t>Não vendido</t>
        </is>
      </c>
      <c r="D38" s="4" t="inlineStr">
        <is>
          <t>0</t>
        </is>
      </c>
      <c r="E38" s="5" t="inlineStr">
        <is>
          <t>450,00</t>
        </is>
      </c>
      <c r="F38" s="4" t="inlineStr">
        <is>
          <t>150.00</t>
        </is>
      </c>
    </row>
    <row collapsed="false" customFormat="false" customHeight="false" hidden="false" ht="12.1" outlineLevel="0" r="39">
      <c r="A39" s="5" t="s">
        <f>=HYPERLINK("https://www.leilaoonline.net/lote/detalhe/122348", "030")</f>
      </c>
      <c r="B39" s="4" t="s">
        <f>=HYPERLINK("https://www.leilaoonline.net/lote/detalhe/122348", "100 GARRAFAS DE CACHAÇA SABORES VARIADOS - 700ml CADA GARRAFA")</f>
      </c>
      <c r="C39" s="4" t="inlineStr">
        <is>
          <t>Não vendido</t>
        </is>
      </c>
      <c r="D39" s="4" t="inlineStr">
        <is>
          <t>0</t>
        </is>
      </c>
      <c r="E39" s="5" t="inlineStr">
        <is>
          <t>990,00</t>
        </is>
      </c>
      <c r="F39" s="4" t="inlineStr">
        <is>
          <t>50.00</t>
        </is>
      </c>
    </row>
    <row collapsed="false" customFormat="false" customHeight="false" hidden="false" ht="12.1" outlineLevel="0" r="40">
      <c r="A40" s="5" t="s">
        <f>=HYPERLINK("https://www.leilaoonline.net/lote/detalhe/123814", "031")</f>
      </c>
      <c r="B40" s="4" t="s">
        <f>=HYPERLINK("https://www.leilaoonline.net/lote/detalhe/123814", " LOTE CONTENDO 100 CÉDULAS DE DINHEIRO ANTIGO ORIGINAL, DE VÁRIOS VALORES E ÉPOCAS,  EM EXCELENTE ESTADO DE CONSERVAÇÃO, RARIDADE PARA COLECIONADORES.")</f>
      </c>
      <c r="C40" s="4" t="inlineStr">
        <is>
          <t>Vendido</t>
        </is>
      </c>
      <c r="D40" s="4" t="inlineStr">
        <is>
          <t>1</t>
        </is>
      </c>
      <c r="E40" s="5" t="inlineStr">
        <is>
          <t>150,00</t>
        </is>
      </c>
      <c r="F40" s="4" t="inlineStr">
        <is>
          <t>100.00</t>
        </is>
      </c>
    </row>
    <row collapsed="false" customFormat="false" customHeight="false" hidden="false" ht="12.1" outlineLevel="0" r="41">
      <c r="A41" s="5" t="s">
        <f>=HYPERLINK("https://www.leilaoonline.net/lote/detalhe/123817", "032")</f>
      </c>
      <c r="B41" s="4" t="s">
        <f>=HYPERLINK("https://www.leilaoonline.net/lote/detalhe/123817", " CONJUNTO DE AR CONDICIONADO LG  60.000 BTU,  UNIDADE EXTERNA E UNIDADE INTERNA. Desinstalação por conta do arrematante.")</f>
      </c>
      <c r="C41" s="4" t="inlineStr">
        <is>
          <t>Vendido</t>
        </is>
      </c>
      <c r="D41" s="4" t="inlineStr">
        <is>
          <t>1</t>
        </is>
      </c>
      <c r="E41" s="5" t="inlineStr">
        <is>
          <t>750,00</t>
        </is>
      </c>
      <c r="F41" s="4" t="inlineStr">
        <is>
          <t>100.00</t>
        </is>
      </c>
    </row>
    <row collapsed="false" customFormat="false" customHeight="false" hidden="false" ht="12.1" outlineLevel="0" r="42">
      <c r="A42" s="5" t="s">
        <f>=HYPERLINK("https://www.leilaoonline.net/lote/detalhe/122310", "033")</f>
      </c>
      <c r="B42" s="4" t="s">
        <f>=HYPERLINK("https://www.leilaoonline.net/lote/detalhe/122310", "BICICLETA CALOI FÓRMULA C-3 , C/ SELETOR DE CÂMBIO DE 03 MANCHAS. RELÍQUIA PARA COLECIONADORES.")</f>
      </c>
      <c r="C42" s="4" t="inlineStr">
        <is>
          <t>Não vendido</t>
        </is>
      </c>
      <c r="D42" s="4" t="inlineStr">
        <is>
          <t>1</t>
        </is>
      </c>
      <c r="E42" s="5" t="inlineStr">
        <is>
          <t>950,00</t>
        </is>
      </c>
      <c r="F42" s="4" t="inlineStr">
        <is>
          <t>50.00</t>
        </is>
      </c>
    </row>
    <row collapsed="false" customFormat="false" customHeight="false" hidden="false" ht="12.1" outlineLevel="0" r="43">
      <c r="A43" s="5" t="s">
        <f>=HYPERLINK("https://www.leilaoonline.net/lote/detalhe/122364", "034")</f>
      </c>
      <c r="B43" s="4" t="s">
        <f>=HYPERLINK("https://www.leilaoonline.net/lote/detalhe/122364", "[ VÍDEOS ] LOTE CONTENDO 500 CÉDULAS DE DINHEIRO ANTIGO ORIGINAL, DE VÁRIOS VALORES E ÉPOCAS,  EM EXCELENTE ESTADO DE CONSERVAÇÃO, RARIDADE PARA COLECIONADORES.")</f>
      </c>
      <c r="C43" s="4" t="inlineStr">
        <is>
          <t>Não vendido</t>
        </is>
      </c>
      <c r="D43" s="4" t="inlineStr">
        <is>
          <t>0</t>
        </is>
      </c>
      <c r="E43" s="5" t="inlineStr">
        <is>
          <t>750,00</t>
        </is>
      </c>
      <c r="F43" s="4" t="inlineStr">
        <is>
          <t>100.00</t>
        </is>
      </c>
    </row>
    <row collapsed="false" customFormat="false" customHeight="false" hidden="false" ht="12.1" outlineLevel="0" r="44">
      <c r="A44" s="5" t="s">
        <f>=HYPERLINK("https://www.leilaoonline.net/lote/detalhe/122365", "035")</f>
      </c>
      <c r="B44" s="4" t="s">
        <f>=HYPERLINK("https://www.leilaoonline.net/lote/detalhe/122365", "BATEDOR / MISTURADOR ELÉTRICO, INDUSTRIAL ")</f>
      </c>
      <c r="C44" s="4" t="inlineStr">
        <is>
          <t>Não vendido</t>
        </is>
      </c>
      <c r="D44" s="4" t="inlineStr">
        <is>
          <t>0</t>
        </is>
      </c>
      <c r="E44" s="5" t="inlineStr">
        <is>
          <t>150,00</t>
        </is>
      </c>
      <c r="F44" s="4" t="inlineStr">
        <is>
          <t>50.00</t>
        </is>
      </c>
    </row>
    <row collapsed="false" customFormat="false" customHeight="false" hidden="false" ht="12.1" outlineLevel="0" r="45">
      <c r="A45" s="5" t="s">
        <f>=HYPERLINK("https://www.leilaoonline.net/lote/detalhe/122367", "036")</f>
      </c>
      <c r="B45" s="4" t="s">
        <f>=HYPERLINK("https://www.leilaoonline.net/lote/detalhe/122367", " Antiga Cama de Campanha, Década de 1920, Madeira de Lei, Totalmente íntegra, com todos as molas e estrutura original, Relíquia para Colecionadores.")</f>
      </c>
      <c r="C45" s="4" t="inlineStr">
        <is>
          <t>Não vendido</t>
        </is>
      </c>
      <c r="D45" s="4" t="inlineStr">
        <is>
          <t>0</t>
        </is>
      </c>
      <c r="E45" s="5" t="inlineStr">
        <is>
          <t>100,00</t>
        </is>
      </c>
      <c r="F45" s="4" t="inlineStr">
        <is>
          <t>50.00</t>
        </is>
      </c>
    </row>
    <row collapsed="false" customFormat="false" customHeight="false" hidden="false" ht="12.1" outlineLevel="0" r="46">
      <c r="A46" s="5" t="s">
        <f>=HYPERLINK("https://www.leilaoonline.net/lote/detalhe/122362", "037")</f>
      </c>
      <c r="B46" s="4" t="s">
        <f>=HYPERLINK("https://www.leilaoonline.net/lote/detalhe/122362", "[ VÍDEOS ] LOTE CONTENDO 500 CÉDULAS DE DINHEIRO ANTIGO ORIGINAL, DE VÁRIOS VALORES E ÉPOCAS,  EM EXCELENTE ESTADO DE CONSERVAÇÃO, RARIDADE PARA COLECIONADORES.")</f>
      </c>
      <c r="C46" s="4" t="inlineStr">
        <is>
          <t>Não vendido</t>
        </is>
      </c>
      <c r="D46" s="4" t="inlineStr">
        <is>
          <t>0</t>
        </is>
      </c>
      <c r="E46" s="5" t="inlineStr">
        <is>
          <t>750,00</t>
        </is>
      </c>
      <c r="F46" s="4" t="inlineStr">
        <is>
          <t>100.00</t>
        </is>
      </c>
    </row>
    <row collapsed="false" customFormat="false" customHeight="false" hidden="false" ht="12.1" outlineLevel="0" r="47">
      <c r="A47" s="5" t="s">
        <f>=HYPERLINK("https://www.leilaoonline.net/lote/detalhe/122353", "038")</f>
      </c>
      <c r="B47" s="4" t="s">
        <f>=HYPERLINK("https://www.leilaoonline.net/lote/detalhe/122353", "Cadeira Barbeiro, James Barker, Século 19, Funcionando, Raridade para Colecionadores.")</f>
      </c>
      <c r="C47" s="4" t="inlineStr">
        <is>
          <t>Não vendido</t>
        </is>
      </c>
      <c r="D47" s="4" t="inlineStr">
        <is>
          <t>0</t>
        </is>
      </c>
      <c r="E47" s="5" t="inlineStr">
        <is>
          <t>2.900,00</t>
        </is>
      </c>
      <c r="F47" s="4" t="inlineStr">
        <is>
          <t>200.00</t>
        </is>
      </c>
    </row>
    <row collapsed="false" customFormat="false" customHeight="false" hidden="false" ht="12.1" outlineLevel="0" r="48">
      <c r="A48" s="5" t="s">
        <f>=HYPERLINK("https://www.leilaoonline.net/lote/detalhe/122293", "039")</f>
      </c>
      <c r="B48" s="4" t="s">
        <f>=HYPERLINK("https://www.leilaoonline.net/lote/detalhe/122293", " Monareta Olé 70 Primeira Geração Aro 20, Relíquia Totalmente Original,  década de 1970 p/ Colecionadores")</f>
      </c>
      <c r="C48" s="4" t="inlineStr">
        <is>
          <t>Vendido</t>
        </is>
      </c>
      <c r="D48" s="4" t="inlineStr">
        <is>
          <t>1</t>
        </is>
      </c>
      <c r="E48" s="5" t="inlineStr">
        <is>
          <t>1.800,00</t>
        </is>
      </c>
      <c r="F48" s="4" t="inlineStr">
        <is>
          <t>50.00</t>
        </is>
      </c>
    </row>
    <row collapsed="false" customFormat="false" customHeight="false" hidden="false" ht="12.1" outlineLevel="0" r="49">
      <c r="A49" s="5" t="s">
        <f>=HYPERLINK("https://www.leilaoonline.net/lote/detalhe/122368", "040")</f>
      </c>
      <c r="B49" s="4" t="s">
        <f>=HYPERLINK("https://www.leilaoonline.net/lote/detalhe/122368", " Lote Contendo: 01 gazebo, 01 barraca e 01 piscina.")</f>
      </c>
      <c r="C49" s="4" t="inlineStr">
        <is>
          <t>Não vendido</t>
        </is>
      </c>
      <c r="D49" s="4" t="inlineStr">
        <is>
          <t>0</t>
        </is>
      </c>
      <c r="E49" s="5" t="inlineStr">
        <is>
          <t>150,00</t>
        </is>
      </c>
      <c r="F49" s="4" t="inlineStr">
        <is>
          <t>50.00</t>
        </is>
      </c>
    </row>
    <row collapsed="false" customFormat="false" customHeight="false" hidden="false" ht="12.1" outlineLevel="0" r="50">
      <c r="A50" s="5" t="s">
        <f>=HYPERLINK("https://www.leilaoonline.net/lote/detalhe/122302", "041")</f>
      </c>
      <c r="B50" s="4" t="s">
        <f>=HYPERLINK("https://www.leilaoonline.net/lote/detalhe/122302", " Bicicleta Monark Monareta Mirim série Brasil Ouro 73 c/ Banco Banana de Época, Relíquia p/ Colecionadores.")</f>
      </c>
      <c r="C50" s="4" t="inlineStr">
        <is>
          <t>Vendido</t>
        </is>
      </c>
      <c r="D50" s="4" t="inlineStr">
        <is>
          <t>2</t>
        </is>
      </c>
      <c r="E50" s="5" t="inlineStr">
        <is>
          <t>700,00</t>
        </is>
      </c>
      <c r="F50" s="4" t="inlineStr">
        <is>
          <t>50.00</t>
        </is>
      </c>
    </row>
    <row collapsed="false" customFormat="false" customHeight="false" hidden="false" ht="12.1" outlineLevel="0" r="51">
      <c r="A51" s="5" t="s">
        <f>=HYPERLINK("https://www.leilaoonline.net/lote/detalhe/123812", "042")</f>
      </c>
      <c r="B51" s="4" t="s">
        <f>=HYPERLINK("https://www.leilaoonline.net/lote/detalhe/123812", " LOTE CONTENDO 100 CÉDULAS DE DINHEIRO ANTIGO ORIGINAL, DE VÁRIOS VALORES E ÉPOCAS,  EM EXCELENTE ESTADO DE CONSERVAÇÃO, RARIDADE PARA COLECIONADORES.")</f>
      </c>
      <c r="C51" s="4" t="inlineStr">
        <is>
          <t>Não vendido</t>
        </is>
      </c>
      <c r="D51" s="4" t="inlineStr">
        <is>
          <t>0</t>
        </is>
      </c>
      <c r="E51" s="5" t="inlineStr">
        <is>
          <t>150,00</t>
        </is>
      </c>
      <c r="F51" s="4" t="inlineStr">
        <is>
          <t>100.00</t>
        </is>
      </c>
    </row>
    <row collapsed="false" customFormat="false" customHeight="false" hidden="false" ht="12.1" outlineLevel="0" r="52">
      <c r="A52" s="5" t="s">
        <f>=HYPERLINK("https://www.leilaoonline.net/lote/detalhe/122295", "043")</f>
      </c>
      <c r="B52" s="4" t="s">
        <f>=HYPERLINK("https://www.leilaoonline.net/lote/detalhe/122295", " BICICLETA ORIGINAL. POUCO USO.")</f>
      </c>
      <c r="C52" s="4" t="inlineStr">
        <is>
          <t>Não vendido</t>
        </is>
      </c>
      <c r="D52" s="4" t="inlineStr">
        <is>
          <t>0</t>
        </is>
      </c>
      <c r="E52" s="5" t="inlineStr">
        <is>
          <t>100,00</t>
        </is>
      </c>
      <c r="F52" s="4" t="inlineStr">
        <is>
          <t>50.00</t>
        </is>
      </c>
    </row>
    <row collapsed="false" customFormat="false" customHeight="false" hidden="false" ht="12.1" outlineLevel="0" r="53">
      <c r="A53" s="5" t="s">
        <f>=HYPERLINK("https://www.leilaoonline.net/lote/detalhe/123820", "044")</f>
      </c>
      <c r="B53" s="4" t="s">
        <f>=HYPERLINK("https://www.leilaoonline.net/lote/detalhe/123820", " LOTE C/ APROX. 60 PEÇAS DE ROUPAS, SENDO: GRAVATAS, SHORTS, CAMISETAS, MASCULINO ADULTO, VÁRIOS TAMANHOS E MODELOS. TODOS SEM USO")</f>
      </c>
      <c r="C53" s="4" t="inlineStr">
        <is>
          <t>Não vendido</t>
        </is>
      </c>
      <c r="D53" s="4" t="inlineStr">
        <is>
          <t>0</t>
        </is>
      </c>
      <c r="E53" s="5" t="inlineStr">
        <is>
          <t>250,00</t>
        </is>
      </c>
      <c r="F53" s="4" t="inlineStr">
        <is>
          <t>100.00</t>
        </is>
      </c>
    </row>
    <row collapsed="false" customFormat="false" customHeight="false" hidden="false" ht="12.1" outlineLevel="0" r="54">
      <c r="A54" s="5" t="s">
        <f>=HYPERLINK("https://www.leilaoonline.net/lote/detalhe/122301", "045")</f>
      </c>
      <c r="B54" s="4" t="s">
        <f>=HYPERLINK("https://www.leilaoonline.net/lote/detalhe/122301", " Bicicleta Antiga Pepita, Relíquia p/ Colecionadores, ( no estado).")</f>
      </c>
      <c r="C54" s="4" t="inlineStr">
        <is>
          <t>Não vendido</t>
        </is>
      </c>
      <c r="D54" s="4" t="inlineStr">
        <is>
          <t>0</t>
        </is>
      </c>
      <c r="E54" s="5" t="inlineStr">
        <is>
          <t>100,00</t>
        </is>
      </c>
      <c r="F54" s="4" t="inlineStr">
        <is>
          <t>50.00</t>
        </is>
      </c>
    </row>
    <row collapsed="false" customFormat="false" customHeight="false" hidden="false" ht="12.1" outlineLevel="0" r="55">
      <c r="A55" s="5" t="s">
        <f>=HYPERLINK("https://www.leilaoonline.net/lote/detalhe/122313", "046")</f>
      </c>
      <c r="B55" s="4" t="s">
        <f>=HYPERLINK("https://www.leilaoonline.net/lote/detalhe/122313", " 05 Jogos de Tapetes completos para: GM Onix, Citroen C3, Peugeot 206, Toyota Etios e Fiat Uno. Lacrados no Plástico. Sem uso.")</f>
      </c>
      <c r="C55" s="4" t="inlineStr">
        <is>
          <t>Não vendido</t>
        </is>
      </c>
      <c r="D55" s="4" t="inlineStr">
        <is>
          <t>0</t>
        </is>
      </c>
      <c r="E55" s="5" t="inlineStr">
        <is>
          <t>150,00</t>
        </is>
      </c>
      <c r="F55" s="4" t="inlineStr">
        <is>
          <t>50.00</t>
        </is>
      </c>
    </row>
    <row collapsed="false" customFormat="false" customHeight="false" hidden="false" ht="12.1" outlineLevel="0" r="56">
      <c r="A56" s="5" t="s">
        <f>=HYPERLINK("https://www.leilaoonline.net/lote/detalhe/122352", "047")</f>
      </c>
      <c r="B56" s="4" t="s">
        <f>=HYPERLINK("https://www.leilaoonline.net/lote/detalhe/122352", "[ VÍDEOS ] LOTE CONTENDO 500 CÉDULAS DE DINHEIRO ANTIGO ORIGINAL, DE VÁRIOS VALORES E ÉPOCAS,  EM EXCELENTE ESTADO DE CONSERVAÇÃO, RARIDADE PARA COLECIONADORES.")</f>
      </c>
      <c r="C56" s="4" t="inlineStr">
        <is>
          <t>Não vendido</t>
        </is>
      </c>
      <c r="D56" s="4" t="inlineStr">
        <is>
          <t>0</t>
        </is>
      </c>
      <c r="E56" s="5" t="inlineStr">
        <is>
          <t>750,00</t>
        </is>
      </c>
      <c r="F56" s="4" t="inlineStr">
        <is>
          <t>50.00</t>
        </is>
      </c>
    </row>
    <row collapsed="false" customFormat="false" customHeight="false" hidden="false" ht="12.1" outlineLevel="0" r="57">
      <c r="A57" s="5" t="s">
        <f>=HYPERLINK("https://www.leilaoonline.net/lote/detalhe/122319", "048")</f>
      </c>
      <c r="B57" s="4" t="s">
        <f>=HYPERLINK("https://www.leilaoonline.net/lote/detalhe/122319", " Monark Monareta Mirim aro 14, Raridade da década de 1970, para Colecionadores")</f>
      </c>
      <c r="C57" s="4" t="inlineStr">
        <is>
          <t>Não vendido</t>
        </is>
      </c>
      <c r="D57" s="4" t="inlineStr">
        <is>
          <t>0</t>
        </is>
      </c>
      <c r="E57" s="5" t="inlineStr">
        <is>
          <t>450,00</t>
        </is>
      </c>
      <c r="F57" s="4" t="inlineStr">
        <is>
          <t>50.00</t>
        </is>
      </c>
    </row>
    <row collapsed="false" customFormat="false" customHeight="false" hidden="false" ht="12.1" outlineLevel="0" r="58">
      <c r="A58" s="5" t="s">
        <f>=HYPERLINK("https://www.leilaoonline.net/lote/detalhe/122354", "049")</f>
      </c>
      <c r="B58" s="4" t="s">
        <f>=HYPERLINK("https://www.leilaoonline.net/lote/detalhe/122354", "Conjunto de poltronas Sofá da Renascença, Histórico e Raro, da Realeza do Império do Café, Para Colecionadores")</f>
      </c>
      <c r="C58" s="4" t="inlineStr">
        <is>
          <t>Não vendido</t>
        </is>
      </c>
      <c r="D58" s="4" t="inlineStr">
        <is>
          <t>0</t>
        </is>
      </c>
      <c r="E58" s="5" t="inlineStr">
        <is>
          <t>9.900,00</t>
        </is>
      </c>
      <c r="F58" s="4" t="inlineStr">
        <is>
          <t>200.00</t>
        </is>
      </c>
    </row>
    <row collapsed="false" customFormat="false" customHeight="false" hidden="false" ht="12.1" outlineLevel="0" r="59">
      <c r="A59" s="5" t="s">
        <f>=HYPERLINK("https://www.leilaoonline.net/lote/detalhe/123816", "050")</f>
      </c>
      <c r="B59" s="4" t="s">
        <f>=HYPERLINK("https://www.leilaoonline.net/lote/detalhe/123816", " LOTE C/ APROX. 35 PEÇAS DE ROUPAS FEMININA ADULTO SENDO: CALÇAS CAMISETAS, BLUSINHAS, VÁRIOS TAMANHOS E MODELOS. SEM USO")</f>
      </c>
      <c r="C59" s="4" t="inlineStr">
        <is>
          <t>Não vendido</t>
        </is>
      </c>
      <c r="D59" s="4" t="inlineStr">
        <is>
          <t>0</t>
        </is>
      </c>
      <c r="E59" s="5" t="inlineStr">
        <is>
          <t>190,00</t>
        </is>
      </c>
      <c r="F59" s="4" t="inlineStr">
        <is>
          <t>100.00</t>
        </is>
      </c>
    </row>
    <row collapsed="false" customFormat="false" customHeight="false" hidden="false" ht="12.1" outlineLevel="0" r="60">
      <c r="A60" s="5" t="s">
        <f>=HYPERLINK("https://www.leilaoonline.net/lote/detalhe/122371", "051")</f>
      </c>
      <c r="B60" s="4" t="s">
        <f>=HYPERLINK("https://www.leilaoonline.net/lote/detalhe/122371", " Lote C/ 25 aparelhos de telefone p/ diversos Ramais e funções")</f>
      </c>
      <c r="C60" s="4" t="inlineStr">
        <is>
          <t>Não vendido</t>
        </is>
      </c>
      <c r="D60" s="4" t="inlineStr">
        <is>
          <t>0</t>
        </is>
      </c>
      <c r="E60" s="5" t="inlineStr">
        <is>
          <t>100,00</t>
        </is>
      </c>
      <c r="F60" s="4" t="inlineStr">
        <is>
          <t>50.00</t>
        </is>
      </c>
    </row>
    <row collapsed="false" customFormat="false" customHeight="false" hidden="false" ht="12.1" outlineLevel="0" r="61">
      <c r="A61" s="5" t="s">
        <f>=HYPERLINK("https://www.leilaoonline.net/lote/detalhe/123818", "052")</f>
      </c>
      <c r="B61" s="4" t="s">
        <f>=HYPERLINK("https://www.leilaoonline.net/lote/detalhe/123818", " LOTE C/ APROX. 100 PEÇAS DE ROUPAS INFANTIL , MASCULINO E FEMININO SENDO: CALÇAS CAMISETAS, BLUSINHAS, SHORTS, VÁRIOS TAMANHOS E MODELOS. TODOS SEM USO")</f>
      </c>
      <c r="C61" s="4" t="inlineStr">
        <is>
          <t>Não vendido</t>
        </is>
      </c>
      <c r="D61" s="4" t="inlineStr">
        <is>
          <t>0</t>
        </is>
      </c>
      <c r="E61" s="5" t="inlineStr">
        <is>
          <t>450,00</t>
        </is>
      </c>
      <c r="F61" s="4" t="inlineStr">
        <is>
          <t>0.00</t>
        </is>
      </c>
    </row>
    <row collapsed="false" customFormat="false" customHeight="false" hidden="false" ht="12.1" outlineLevel="0" r="62">
      <c r="A62" s="5" t="s">
        <f>=HYPERLINK("https://www.leilaoonline.net/lote/detalhe/122325", "053")</f>
      </c>
      <c r="B62" s="4" t="s">
        <f>=HYPERLINK("https://www.leilaoonline.net/lote/detalhe/122325", " Monark Monareta medalha de Ouro , Raridade da década de 1970, Para Colecionadores")</f>
      </c>
      <c r="C62" s="4" t="inlineStr">
        <is>
          <t>Não vendido</t>
        </is>
      </c>
      <c r="D62" s="4" t="inlineStr">
        <is>
          <t>0</t>
        </is>
      </c>
      <c r="E62" s="5" t="inlineStr">
        <is>
          <t>900,00</t>
        </is>
      </c>
      <c r="F62" s="4" t="inlineStr">
        <is>
          <t>50.00</t>
        </is>
      </c>
    </row>
    <row collapsed="false" customFormat="false" customHeight="false" hidden="false" ht="12.1" outlineLevel="0" r="63">
      <c r="A63" s="5" t="s">
        <f>=HYPERLINK("https://www.leilaoonline.net/lote/detalhe/122322", "054")</f>
      </c>
      <c r="B63" s="4" t="s">
        <f>=HYPERLINK("https://www.leilaoonline.net/lote/detalhe/122322", " Monark Monareta medalha de Ouro , Raridade da década de 1970, Para Colecionadores")</f>
      </c>
      <c r="C63" s="4" t="inlineStr">
        <is>
          <t>Não vendido</t>
        </is>
      </c>
      <c r="D63" s="4" t="inlineStr">
        <is>
          <t>0</t>
        </is>
      </c>
      <c r="E63" s="5" t="inlineStr">
        <is>
          <t>900,00</t>
        </is>
      </c>
      <c r="F63" s="4" t="inlineStr">
        <is>
          <t>50.00</t>
        </is>
      </c>
    </row>
    <row collapsed="false" customFormat="false" customHeight="false" hidden="false" ht="12.1" outlineLevel="0" r="64">
      <c r="A64" s="5" t="s">
        <f>=HYPERLINK("https://www.leilaoonline.net/lote/detalhe/123809", "055")</f>
      </c>
      <c r="B64" s="4" t="s">
        <f>=HYPERLINK("https://www.leilaoonline.net/lote/detalhe/123809", " LOTE CONTENDO 100 CÉDULAS DE DINHEIRO ANTIGO ORIGINAL, DE VÁRIOS VALORES E ÉPOCAS,  EM EXCELENTE ESTADO DE CONSERVAÇÃO, RARIDADE PARA COLECIONADORES.")</f>
      </c>
      <c r="C64" s="4" t="inlineStr">
        <is>
          <t>Não vendido</t>
        </is>
      </c>
      <c r="D64" s="4" t="inlineStr">
        <is>
          <t>0</t>
        </is>
      </c>
      <c r="E64" s="5" t="inlineStr">
        <is>
          <t>150,00</t>
        </is>
      </c>
      <c r="F64" s="4" t="inlineStr">
        <is>
          <t>100.00</t>
        </is>
      </c>
    </row>
    <row collapsed="false" customFormat="false" customHeight="false" hidden="false" ht="12.1" outlineLevel="0" r="65">
      <c r="A65" s="5" t="s">
        <f>=HYPERLINK("https://www.leilaoonline.net/lote/detalhe/122357", "056")</f>
      </c>
      <c r="B65" s="4" t="s">
        <f>=HYPERLINK("https://www.leilaoonline.net/lote/detalhe/122357", " Caloi Cross aro 20, Antiga da década de 1980, Original para Colecionadores")</f>
      </c>
      <c r="C65" s="4" t="inlineStr">
        <is>
          <t>Não vendido</t>
        </is>
      </c>
      <c r="D65" s="4" t="inlineStr">
        <is>
          <t>0</t>
        </is>
      </c>
      <c r="E65" s="5" t="inlineStr">
        <is>
          <t>250,00</t>
        </is>
      </c>
      <c r="F65" s="4" t="inlineStr">
        <is>
          <t>100.00</t>
        </is>
      </c>
    </row>
    <row collapsed="false" customFormat="false" customHeight="false" hidden="false" ht="12.1" outlineLevel="0" r="66">
      <c r="A66" s="5" t="s">
        <f>=HYPERLINK("https://www.leilaoonline.net/lote/detalhe/122358", "057")</f>
      </c>
      <c r="B66" s="4" t="s">
        <f>=HYPERLINK("https://www.leilaoonline.net/lote/detalhe/122358", " 04 Máquinas de escrever Marca Olivetti  mod  Linea 98")</f>
      </c>
      <c r="C66" s="4" t="inlineStr">
        <is>
          <t>Não vendido</t>
        </is>
      </c>
      <c r="D66" s="4" t="inlineStr">
        <is>
          <t>0</t>
        </is>
      </c>
      <c r="E66" s="5" t="inlineStr">
        <is>
          <t>80,00</t>
        </is>
      </c>
      <c r="F66" s="4" t="inlineStr">
        <is>
          <t>100.00</t>
        </is>
      </c>
    </row>
    <row collapsed="false" customFormat="false" customHeight="false" hidden="false" ht="12.1" outlineLevel="0" r="67">
      <c r="A67" s="5" t="s">
        <f>=HYPERLINK("https://www.leilaoonline.net/lote/detalhe/122290", "058")</f>
      </c>
      <c r="B67" s="4" t="s">
        <f>=HYPERLINK("https://www.leilaoonline.net/lote/detalhe/122290", " Caloi Ceci aro 26, Relíquia da p/ Colecionadores.")</f>
      </c>
      <c r="C67" s="4" t="inlineStr">
        <is>
          <t>Não vendido</t>
        </is>
      </c>
      <c r="D67" s="4" t="inlineStr">
        <is>
          <t>0</t>
        </is>
      </c>
      <c r="E67" s="5" t="inlineStr">
        <is>
          <t>250,00</t>
        </is>
      </c>
      <c r="F67" s="4" t="inlineStr">
        <is>
          <t>50.00</t>
        </is>
      </c>
    </row>
    <row collapsed="false" customFormat="false" customHeight="false" hidden="false" ht="12.1" outlineLevel="0" r="68">
      <c r="A68" s="5" t="s">
        <f>=HYPERLINK("https://www.leilaoonline.net/lote/detalhe/122347", "059")</f>
      </c>
      <c r="B68" s="4" t="s">
        <f>=HYPERLINK("https://www.leilaoonline.net/lote/detalhe/122347", "200 GARRAFAS DE CACHAÇA SABORES VARIADOS - 700ml CADA GARRAFA")</f>
      </c>
      <c r="C68" s="4" t="inlineStr">
        <is>
          <t>Não vendido</t>
        </is>
      </c>
      <c r="D68" s="4" t="inlineStr">
        <is>
          <t>0</t>
        </is>
      </c>
      <c r="E68" s="5" t="inlineStr">
        <is>
          <t>1.850,00</t>
        </is>
      </c>
      <c r="F68" s="4" t="inlineStr">
        <is>
          <t>50.00</t>
        </is>
      </c>
    </row>
    <row collapsed="false" customFormat="false" customHeight="false" hidden="false" ht="12.1" outlineLevel="0" r="69">
      <c r="A69" s="5" t="s">
        <f>=HYPERLINK("https://www.leilaoonline.net/lote/detalhe/123821", "060")</f>
      </c>
      <c r="B69" s="4" t="s">
        <f>=HYPERLINK("https://www.leilaoonline.net/lote/detalhe/123821", " LOTE C/ 90 BRINQUEDOS COLECIONÁVEIS , VÁRIOS MODELOS, TAMANHOS E SEGMENTOS")</f>
      </c>
      <c r="C69" s="4" t="inlineStr">
        <is>
          <t>Vendido</t>
        </is>
      </c>
      <c r="D69" s="4" t="inlineStr">
        <is>
          <t>1</t>
        </is>
      </c>
      <c r="E69" s="5" t="inlineStr">
        <is>
          <t>150,00</t>
        </is>
      </c>
      <c r="F69" s="4" t="inlineStr">
        <is>
          <t>100.00</t>
        </is>
      </c>
    </row>
    <row collapsed="false" customFormat="false" customHeight="false" hidden="false" ht="12.1" outlineLevel="0" r="70">
      <c r="A70" s="5" t="s">
        <f>=HYPERLINK("https://www.leilaoonline.net/lote/detalhe/122292", "061")</f>
      </c>
      <c r="B70" s="4" t="s">
        <f>=HYPERLINK("https://www.leilaoonline.net/lote/detalhe/122292", "Monareta Kroos II Aro 20. Relíquia 100% Original, década de 1970 p/ Colecionadores. (Até pneus são originais)")</f>
      </c>
      <c r="C70" s="4" t="inlineStr">
        <is>
          <t>Não vendido</t>
        </is>
      </c>
      <c r="D70" s="4" t="inlineStr">
        <is>
          <t>0</t>
        </is>
      </c>
      <c r="E70" s="5" t="inlineStr">
        <is>
          <t>750,00</t>
        </is>
      </c>
      <c r="F70" s="4" t="inlineStr">
        <is>
          <t>50.00</t>
        </is>
      </c>
    </row>
    <row collapsed="false" customFormat="false" customHeight="false" hidden="false" ht="12.1" outlineLevel="0" r="71">
      <c r="A71" s="5" t="s">
        <f>=HYPERLINK("https://www.leilaoonline.net/lote/detalhe/122307", "062")</f>
      </c>
      <c r="B71" s="4" t="s">
        <f>=HYPERLINK("https://www.leilaoonline.net/lote/detalhe/122307", " Conjunto Carrinho de Bebê e Cadeirinha automotiva , marca Hércules, Década de 1970, Relíquia para Colecionadores")</f>
      </c>
      <c r="C71" s="4" t="inlineStr">
        <is>
          <t>Não vendido</t>
        </is>
      </c>
      <c r="D71" s="4" t="inlineStr">
        <is>
          <t>0</t>
        </is>
      </c>
      <c r="E71" s="5" t="inlineStr">
        <is>
          <t>200,00</t>
        </is>
      </c>
      <c r="F71" s="4" t="inlineStr">
        <is>
          <t>50.00</t>
        </is>
      </c>
    </row>
    <row collapsed="false" customFormat="false" customHeight="false" hidden="false" ht="12.1" outlineLevel="0" r="72">
      <c r="A72" s="5" t="s">
        <f>=HYPERLINK("https://www.leilaoonline.net/lote/detalhe/122311", "063")</f>
      </c>
      <c r="B72" s="4" t="s">
        <f>=HYPERLINK("https://www.leilaoonline.net/lote/detalhe/122311", " Monark Monareta Dobramatic Garupão, Aro 20, Brasil de Ouro Raridade da década de 1970, Relíquia para Colecionadores")</f>
      </c>
      <c r="C72" s="4" t="inlineStr">
        <is>
          <t>Não vendido</t>
        </is>
      </c>
      <c r="D72" s="4" t="inlineStr">
        <is>
          <t>0</t>
        </is>
      </c>
      <c r="E72" s="5" t="inlineStr">
        <is>
          <t>900,00</t>
        </is>
      </c>
      <c r="F72" s="4" t="inlineStr">
        <is>
          <t>50.00</t>
        </is>
      </c>
    </row>
    <row collapsed="false" customFormat="false" customHeight="false" hidden="false" ht="12.1" outlineLevel="0" r="73">
      <c r="A73" s="5" t="s">
        <f>=HYPERLINK("https://www.leilaoonline.net/lote/detalhe/122277", "066")</f>
      </c>
      <c r="B73" s="4" t="s">
        <f>=HYPERLINK("https://www.leilaoonline.net/lote/detalhe/122277", " LOTE COM APROX. 100 UNIDADES DE SPINNERS , DIVERSOS MODELOS E CORES. (sem uso, nas caixas) [ Confira o Vídeo ]")</f>
      </c>
      <c r="C73" s="4" t="inlineStr">
        <is>
          <t>Não vendido</t>
        </is>
      </c>
      <c r="D73" s="4" t="inlineStr">
        <is>
          <t>0</t>
        </is>
      </c>
      <c r="E73" s="5" t="inlineStr">
        <is>
          <t>150,00</t>
        </is>
      </c>
      <c r="F73" s="4" t="inlineStr">
        <is>
          <t>200.00</t>
        </is>
      </c>
    </row>
    <row collapsed="false" customFormat="false" customHeight="false" hidden="false" ht="12.1" outlineLevel="0" r="74">
      <c r="A74" s="5" t="s">
        <f>=HYPERLINK("https://www.leilaoonline.net/lote/detalhe/122294", "067")</f>
      </c>
      <c r="B74" s="4" t="s">
        <f>=HYPERLINK("https://www.leilaoonline.net/lote/detalhe/122294", " BICICLETA ORIGINAL, CÂMBIO DUPLO DE MARCHA")</f>
      </c>
      <c r="C74" s="4" t="inlineStr">
        <is>
          <t>Não vendido</t>
        </is>
      </c>
      <c r="D74" s="4" t="inlineStr">
        <is>
          <t>0</t>
        </is>
      </c>
      <c r="E74" s="5" t="inlineStr">
        <is>
          <t>150,00</t>
        </is>
      </c>
      <c r="F74" s="4" t="inlineStr">
        <is>
          <t>50.00</t>
        </is>
      </c>
    </row>
    <row collapsed="false" customFormat="false" customHeight="false" hidden="false" ht="12.1" outlineLevel="0" r="75">
      <c r="A75" s="5" t="s">
        <f>=HYPERLINK("https://www.leilaoonline.net/lote/detalhe/122321", "068")</f>
      </c>
      <c r="B75" s="4" t="s">
        <f>=HYPERLINK("https://www.leilaoonline.net/lote/detalhe/122321", " Caloi Berlineta Aro 20 Dobrável, Relíquia, para Colecionadores")</f>
      </c>
      <c r="C75" s="4" t="inlineStr">
        <is>
          <t>Não vendido</t>
        </is>
      </c>
      <c r="D75" s="4" t="inlineStr">
        <is>
          <t>0</t>
        </is>
      </c>
      <c r="E75" s="5" t="inlineStr">
        <is>
          <t>750,00</t>
        </is>
      </c>
      <c r="F75" s="4" t="inlineStr">
        <is>
          <t>50.00</t>
        </is>
      </c>
    </row>
    <row collapsed="false" customFormat="false" customHeight="false" hidden="false" ht="12.1" outlineLevel="0" r="76">
      <c r="A76" s="5" t="s">
        <f>=HYPERLINK("https://www.leilaoonline.net/lote/detalhe/122309", "069")</f>
      </c>
      <c r="B76" s="4" t="s">
        <f>=HYPERLINK("https://www.leilaoonline.net/lote/detalhe/122309", " Bicicleta Monark Antiga aro 28 , Freio de pé, campainha Trim Trim, Relíquia para Colecionadores")</f>
      </c>
      <c r="C76" s="4" t="inlineStr">
        <is>
          <t>Vendido</t>
        </is>
      </c>
      <c r="D76" s="4" t="inlineStr">
        <is>
          <t>3</t>
        </is>
      </c>
      <c r="E76" s="5" t="inlineStr">
        <is>
          <t>950,00</t>
        </is>
      </c>
      <c r="F76" s="4" t="inlineStr">
        <is>
          <t>50.00</t>
        </is>
      </c>
    </row>
    <row collapsed="false" customFormat="false" customHeight="false" hidden="false" ht="12.1" outlineLevel="0" r="77">
      <c r="A77" s="5" t="s">
        <f>=HYPERLINK("https://www.leilaoonline.net/lote/detalhe/122315", "070")</f>
      </c>
      <c r="B77" s="4" t="s">
        <f>=HYPERLINK("https://www.leilaoonline.net/lote/detalhe/122315", " 06 Jogos de Tapetes completos para: Honda For, GM Meriva, VW Fox, Citroen Picasso, GM cruze e Ford Ka. Lacrados no plástico. Sem uso.")</f>
      </c>
      <c r="C77" s="4" t="inlineStr">
        <is>
          <t>Não vendido</t>
        </is>
      </c>
      <c r="D77" s="4" t="inlineStr">
        <is>
          <t>0</t>
        </is>
      </c>
      <c r="E77" s="5" t="inlineStr">
        <is>
          <t>300,00</t>
        </is>
      </c>
      <c r="F77" s="4" t="inlineStr">
        <is>
          <t>50.00</t>
        </is>
      </c>
    </row>
    <row collapsed="false" customFormat="false" customHeight="false" hidden="false" ht="12.1" outlineLevel="0" r="78">
      <c r="A78" s="5" t="s">
        <f>=HYPERLINK("https://www.leilaoonline.net/lote/detalhe/124026", "071")</f>
      </c>
      <c r="B78" s="4" t="s">
        <f>=HYPERLINK("https://www.leilaoonline.net/lote/detalhe/124026", " Caloi 10 Jovem, aro 24 , Totalmente Original, Raridade da década de 1980,  para Colecionadores")</f>
      </c>
      <c r="C78" s="4" t="inlineStr">
        <is>
          <t>Não vendido</t>
        </is>
      </c>
      <c r="D78" s="4" t="inlineStr">
        <is>
          <t>0</t>
        </is>
      </c>
      <c r="E78" s="5" t="inlineStr">
        <is>
          <t>450,00</t>
        </is>
      </c>
      <c r="F78" s="4" t="inlineStr">
        <is>
          <t>50.00</t>
        </is>
      </c>
    </row>
    <row collapsed="false" customFormat="false" customHeight="false" hidden="false" ht="12.1" outlineLevel="0" r="79">
      <c r="A79" s="5" t="s">
        <f>=HYPERLINK("https://www.leilaoonline.net/lote/detalhe/122369", "073")</f>
      </c>
      <c r="B79" s="4" t="s">
        <f>=HYPERLINK("https://www.leilaoonline.net/lote/detalhe/122369", " Lote C/ 25 aparelhos de telefone p/ diversos Ramais e funções")</f>
      </c>
      <c r="C79" s="4" t="inlineStr">
        <is>
          <t>Não vendido</t>
        </is>
      </c>
      <c r="D79" s="4" t="inlineStr">
        <is>
          <t>0</t>
        </is>
      </c>
      <c r="E79" s="5" t="inlineStr">
        <is>
          <t>100,00</t>
        </is>
      </c>
      <c r="F79" s="4" t="inlineStr">
        <is>
          <t>50.00</t>
        </is>
      </c>
    </row>
    <row collapsed="false" customFormat="false" customHeight="false" hidden="false" ht="12.1" outlineLevel="0" r="80">
      <c r="A80" s="5" t="s">
        <f>=HYPERLINK("https://www.leilaoonline.net/lote/detalhe/122373", "074")</f>
      </c>
      <c r="B80" s="4" t="s">
        <f>=HYPERLINK("https://www.leilaoonline.net/lote/detalhe/122373", " Lote C/ 25 aparelhos de telefone p/ diversos Ramais e funções")</f>
      </c>
      <c r="C80" s="4" t="inlineStr">
        <is>
          <t>Não vendido</t>
        </is>
      </c>
      <c r="D80" s="4" t="inlineStr">
        <is>
          <t>0</t>
        </is>
      </c>
      <c r="E80" s="5" t="inlineStr">
        <is>
          <t>100,00</t>
        </is>
      </c>
      <c r="F80" s="4" t="inlineStr">
        <is>
          <t>50.00</t>
        </is>
      </c>
    </row>
    <row collapsed="false" customFormat="false" customHeight="false" hidden="false" ht="12.1" outlineLevel="0" r="81">
      <c r="A81" s="5" t="s">
        <f>=HYPERLINK("https://www.leilaoonline.net/lote/detalhe/122320", "075")</f>
      </c>
      <c r="B81" s="4" t="s">
        <f>=HYPERLINK("https://www.leilaoonline.net/lote/detalhe/122320", " Caloi Formula C 3. Aro 20 , Seletor de Marchas Gt-3,  Câmbio de 03 Marchas no Cubo traseiro, Banco Banana, Relíquia da década de 1980, para Colecionadores")</f>
      </c>
      <c r="C81" s="4" t="inlineStr">
        <is>
          <t>Não vendido</t>
        </is>
      </c>
      <c r="D81" s="4" t="inlineStr">
        <is>
          <t>0</t>
        </is>
      </c>
      <c r="E81" s="5" t="inlineStr">
        <is>
          <t>900,00</t>
        </is>
      </c>
      <c r="F81" s="4" t="inlineStr">
        <is>
          <t>50.00</t>
        </is>
      </c>
    </row>
    <row collapsed="false" customFormat="false" customHeight="false" hidden="false" ht="12.1" outlineLevel="0" r="82">
      <c r="A82" s="5" t="s">
        <f>=HYPERLINK("https://www.leilaoonline.net/lote/detalhe/122370", "076")</f>
      </c>
      <c r="B82" s="4" t="s">
        <f>=HYPERLINK("https://www.leilaoonline.net/lote/detalhe/122370", " Lote C/ 25 aparelhos de telefone p/ diversos Ramais e funções")</f>
      </c>
      <c r="C82" s="4" t="inlineStr">
        <is>
          <t>Não vendido</t>
        </is>
      </c>
      <c r="D82" s="4" t="inlineStr">
        <is>
          <t>0</t>
        </is>
      </c>
      <c r="E82" s="5" t="inlineStr">
        <is>
          <t>100,00</t>
        </is>
      </c>
      <c r="F82" s="4" t="inlineStr">
        <is>
          <t>50.00</t>
        </is>
      </c>
    </row>
    <row collapsed="false" customFormat="false" customHeight="false" hidden="false" ht="12.1" outlineLevel="0" r="83">
      <c r="A83" s="5" t="s">
        <f>=HYPERLINK("https://www.leilaoonline.net/lote/detalhe/122372", "077")</f>
      </c>
      <c r="B83" s="4" t="s">
        <f>=HYPERLINK("https://www.leilaoonline.net/lote/detalhe/122372", " Lote C/ 25 aparelhos de telefone p/ diversos Ramais e funções")</f>
      </c>
      <c r="C83" s="4" t="inlineStr">
        <is>
          <t>Não vendido</t>
        </is>
      </c>
      <c r="D83" s="4" t="inlineStr">
        <is>
          <t>0</t>
        </is>
      </c>
      <c r="E83" s="5" t="inlineStr">
        <is>
          <t>100,00</t>
        </is>
      </c>
      <c r="F83" s="4" t="inlineStr">
        <is>
          <t>50.00</t>
        </is>
      </c>
    </row>
    <row collapsed="false" customFormat="false" customHeight="false" hidden="false" ht="12.1" outlineLevel="0" r="84">
      <c r="A84" s="5" t="s">
        <f>=HYPERLINK("https://www.leilaoonline.net/lote/detalhe/122374", "078")</f>
      </c>
      <c r="B84" s="4" t="s">
        <f>=HYPERLINK("https://www.leilaoonline.net/lote/detalhe/122374", " Lote C/ 25  aparelhos de telefone p/ diversas funções.")</f>
      </c>
      <c r="C84" s="4" t="inlineStr">
        <is>
          <t>Não vendido</t>
        </is>
      </c>
      <c r="D84" s="4" t="inlineStr">
        <is>
          <t>0</t>
        </is>
      </c>
      <c r="E84" s="5" t="inlineStr">
        <is>
          <t>100,00</t>
        </is>
      </c>
      <c r="F84" s="4" t="inlineStr">
        <is>
          <t>50.00</t>
        </is>
      </c>
    </row>
    <row collapsed="false" customFormat="false" customHeight="false" hidden="false" ht="12.1" outlineLevel="0" r="85">
      <c r="A85" s="5" t="s">
        <f>=HYPERLINK("https://www.leilaoonline.net/lote/detalhe/122375", "079")</f>
      </c>
      <c r="B85" s="4" t="s">
        <f>=HYPERLINK("https://www.leilaoonline.net/lote/detalhe/122375", " Lote C/ 25  aparelhos de telefone p/ diversas funções.")</f>
      </c>
      <c r="C85" s="4" t="inlineStr">
        <is>
          <t>Não vendido</t>
        </is>
      </c>
      <c r="D85" s="4" t="inlineStr">
        <is>
          <t>0</t>
        </is>
      </c>
      <c r="E85" s="5" t="inlineStr">
        <is>
          <t>100,00</t>
        </is>
      </c>
      <c r="F85" s="4" t="inlineStr">
        <is>
          <t>50.00</t>
        </is>
      </c>
    </row>
    <row collapsed="false" customFormat="false" customHeight="false" hidden="false" ht="12.1" outlineLevel="0" r="86">
      <c r="A86" s="5" t="s">
        <f>=HYPERLINK("https://www.leilaoonline.net/lote/detalhe/122335", "080")</f>
      </c>
      <c r="B86" s="4" t="s">
        <f>=HYPERLINK("https://www.leilaoonline.net/lote/detalhe/122335", "300 GARRAFAS DE CACHAÇA SABORES VARIADOS - 700ml CADA GARRAFA")</f>
      </c>
      <c r="C86" s="4" t="inlineStr">
        <is>
          <t>Não vendido</t>
        </is>
      </c>
      <c r="D86" s="4" t="inlineStr">
        <is>
          <t>0</t>
        </is>
      </c>
      <c r="E86" s="5" t="inlineStr">
        <is>
          <t>2.950,00</t>
        </is>
      </c>
      <c r="F86" s="4" t="inlineStr">
        <is>
          <t>50.00</t>
        </is>
      </c>
    </row>
    <row collapsed="false" customFormat="false" customHeight="false" hidden="false" ht="12.1" outlineLevel="0" r="87">
      <c r="A87" s="5" t="s">
        <f>=HYPERLINK("https://www.leilaoonline.net/lote/detalhe/122360", "081")</f>
      </c>
      <c r="B87" s="4" t="s">
        <f>=HYPERLINK("https://www.leilaoonline.net/lote/detalhe/122360", " Barril de madeira de carvalho de 7 Litros. Cheio de Cachaça envelhecida.")</f>
      </c>
      <c r="C87" s="4" t="inlineStr">
        <is>
          <t>Não vendido</t>
        </is>
      </c>
      <c r="D87" s="4" t="inlineStr">
        <is>
          <t>0</t>
        </is>
      </c>
      <c r="E87" s="5" t="inlineStr">
        <is>
          <t>100,00</t>
        </is>
      </c>
      <c r="F87" s="4" t="inlineStr">
        <is>
          <t>50.00</t>
        </is>
      </c>
    </row>
    <row collapsed="false" customFormat="false" customHeight="false" hidden="false" ht="12.1" outlineLevel="0" r="88">
      <c r="A88" s="5" t="s">
        <f>=HYPERLINK("https://www.leilaoonline.net/lote/detalhe/122308", "082")</f>
      </c>
      <c r="B88" s="4" t="s">
        <f>=HYPERLINK("https://www.leilaoonline.net/lote/detalhe/122308", " Bicicleta  Bacini mod Corsa 18 Speed Antiga aro 27, Relíquia para Colecionadores")</f>
      </c>
      <c r="C88" s="4" t="inlineStr">
        <is>
          <t>Não vendido</t>
        </is>
      </c>
      <c r="D88" s="4" t="inlineStr">
        <is>
          <t>0</t>
        </is>
      </c>
      <c r="E88" s="5" t="inlineStr">
        <is>
          <t>750,00</t>
        </is>
      </c>
      <c r="F88" s="4" t="inlineStr">
        <is>
          <t>50.00</t>
        </is>
      </c>
    </row>
    <row collapsed="false" customFormat="false" customHeight="false" hidden="false" ht="12.1" outlineLevel="0" r="89">
      <c r="A89" s="5" t="s">
        <f>=HYPERLINK("https://www.leilaoonline.net/lote/detalhe/122276", "083")</f>
      </c>
      <c r="B89" s="4" t="s">
        <f>=HYPERLINK("https://www.leilaoonline.net/lote/detalhe/122276", " LOTE COM APROX. 300 UNIDADES DE SPINNERS , DIVERSOS MODELOS E CORES. (sem uso, nas caixas) [ Confira o Vídeo ]")</f>
      </c>
      <c r="C89" s="4" t="inlineStr">
        <is>
          <t>Não vendido</t>
        </is>
      </c>
      <c r="D89" s="4" t="inlineStr">
        <is>
          <t>0</t>
        </is>
      </c>
      <c r="E89" s="5" t="inlineStr">
        <is>
          <t>450,00</t>
        </is>
      </c>
      <c r="F89" s="4" t="inlineStr">
        <is>
          <t>200.00</t>
        </is>
      </c>
    </row>
    <row collapsed="false" customFormat="false" customHeight="false" hidden="false" ht="12.1" outlineLevel="0" r="90">
      <c r="A90" s="5" t="s">
        <f>=HYPERLINK("https://www.leilaoonline.net/lote/detalhe/122306", "084")</f>
      </c>
      <c r="B90" s="4" t="s">
        <f>=HYPERLINK("https://www.leilaoonline.net/lote/detalhe/122306", " Bicicleta Monark Antiga aro 28 , Freio de pé, Banco de Molas, Relíquia para Colecionadores,")</f>
      </c>
      <c r="C90" s="4" t="inlineStr">
        <is>
          <t>Não vendido</t>
        </is>
      </c>
      <c r="D90" s="4" t="inlineStr">
        <is>
          <t>0</t>
        </is>
      </c>
      <c r="E90" s="5" t="inlineStr">
        <is>
          <t>550,00</t>
        </is>
      </c>
      <c r="F90" s="4" t="inlineStr">
        <is>
          <t>50.00</t>
        </is>
      </c>
    </row>
    <row collapsed="false" customFormat="false" customHeight="false" hidden="false" ht="12.1" outlineLevel="0" r="91">
      <c r="A91" s="5" t="s">
        <f>=HYPERLINK("https://www.leilaoonline.net/lote/detalhe/122376", "085")</f>
      </c>
      <c r="B91" s="4" t="s">
        <f>=HYPERLINK("https://www.leilaoonline.net/lote/detalhe/122376", " Lote C/ 25  aparelhos de telefone p/ diversas funções.")</f>
      </c>
      <c r="C91" s="4" t="inlineStr">
        <is>
          <t>Não vendido</t>
        </is>
      </c>
      <c r="D91" s="4" t="inlineStr">
        <is>
          <t>0</t>
        </is>
      </c>
      <c r="E91" s="5" t="inlineStr">
        <is>
          <t>100,00</t>
        </is>
      </c>
      <c r="F91" s="4" t="inlineStr">
        <is>
          <t>50.00</t>
        </is>
      </c>
    </row>
    <row collapsed="false" customFormat="false" customHeight="false" hidden="false" ht="12.1" outlineLevel="0" r="92">
      <c r="A92" s="5" t="s">
        <f>=HYPERLINK("https://www.leilaoonline.net/lote/detalhe/122377", "086")</f>
      </c>
      <c r="B92" s="4" t="s">
        <f>=HYPERLINK("https://www.leilaoonline.net/lote/detalhe/122377", "LOTE ÚNICO DE TERNOS, PALETÓS, CALÇAS SOCIAIS, SAPATOS SOCIAIS, TAPETES E COLCHONETES. ")</f>
      </c>
      <c r="C92" s="4" t="inlineStr">
        <is>
          <t>Não vendido</t>
        </is>
      </c>
      <c r="D92" s="4" t="inlineStr">
        <is>
          <t>0</t>
        </is>
      </c>
      <c r="E92" s="5" t="inlineStr">
        <is>
          <t>450,00</t>
        </is>
      </c>
      <c r="F92" s="4" t="inlineStr">
        <is>
          <t>200.00</t>
        </is>
      </c>
    </row>
    <row collapsed="false" customFormat="false" customHeight="false" hidden="false" ht="12.1" outlineLevel="0" r="93">
      <c r="A93" s="5" t="s">
        <f>=HYPERLINK("https://www.leilaoonline.net/lote/detalhe/122378", "087")</f>
      </c>
      <c r="B93" s="4" t="s">
        <f>=HYPERLINK("https://www.leilaoonline.net/lote/detalhe/122378", "Lote contendo 06 impressoras Marcas Epson e HP e 01 Horodator Dimep.")</f>
      </c>
      <c r="C93" s="4" t="inlineStr">
        <is>
          <t>Não vendido</t>
        </is>
      </c>
      <c r="D93" s="4" t="inlineStr">
        <is>
          <t>0</t>
        </is>
      </c>
      <c r="E93" s="5" t="inlineStr">
        <is>
          <t>100,00</t>
        </is>
      </c>
      <c r="F93" s="4" t="inlineStr">
        <is>
          <t>100.00</t>
        </is>
      </c>
    </row>
    <row collapsed="false" customFormat="false" customHeight="false" hidden="false" ht="12.1" outlineLevel="0" r="94">
      <c r="A94" s="5" t="s">
        <f>=HYPERLINK("https://www.leilaoonline.net/lote/detalhe/122379", "088")</f>
      </c>
      <c r="B94" s="4" t="s">
        <f>=HYPERLINK("https://www.leilaoonline.net/lote/detalhe/122379", " Lote Contendo 03 Bicicletas p/ adultos")</f>
      </c>
      <c r="C94" s="4" t="inlineStr">
        <is>
          <t>Não vendido</t>
        </is>
      </c>
      <c r="D94" s="4" t="inlineStr">
        <is>
          <t>0</t>
        </is>
      </c>
      <c r="E94" s="5" t="inlineStr">
        <is>
          <t>250,00</t>
        </is>
      </c>
      <c r="F94" s="4" t="inlineStr">
        <is>
          <t>50.00</t>
        </is>
      </c>
    </row>
    <row collapsed="false" customFormat="false" customHeight="false" hidden="false" ht="12.1" outlineLevel="0" r="95">
      <c r="A95" s="5" t="s">
        <f>=HYPERLINK("https://www.leilaoonline.net/lote/detalhe/122381", "089")</f>
      </c>
      <c r="B95" s="4" t="s">
        <f>=HYPERLINK("https://www.leilaoonline.net/lote/detalhe/122381", "[ VÍDEO ] Lote de itens Antigos. Sendo: 01 - Relógio De Ponto, 02-Relógios quadrados grandes, 01 - Campainha de elétrica de Sino. ")</f>
      </c>
      <c r="C95" s="4" t="inlineStr">
        <is>
          <t>Não vendido</t>
        </is>
      </c>
      <c r="D95" s="4" t="inlineStr">
        <is>
          <t>0</t>
        </is>
      </c>
      <c r="E95" s="5" t="inlineStr">
        <is>
          <t>150,00</t>
        </is>
      </c>
      <c r="F95" s="4" t="inlineStr">
        <is>
          <t>50.00</t>
        </is>
      </c>
    </row>
    <row collapsed="false" customFormat="false" customHeight="false" hidden="false" ht="12.1" outlineLevel="0" r="96">
      <c r="A96" s="5" t="s">
        <f>=HYPERLINK("https://www.leilaoonline.net/lote/detalhe/122380", "090")</f>
      </c>
      <c r="B96" s="4" t="s">
        <f>=HYPERLINK("https://www.leilaoonline.net/lote/detalhe/122380", " Lote Contendo 10 equipamentos de impressão e telefonia")</f>
      </c>
      <c r="C96" s="4" t="inlineStr">
        <is>
          <t>Não vendido</t>
        </is>
      </c>
      <c r="D96" s="4" t="inlineStr">
        <is>
          <t>0</t>
        </is>
      </c>
      <c r="E96" s="5" t="inlineStr">
        <is>
          <t>100,00</t>
        </is>
      </c>
      <c r="F96" s="4" t="inlineStr">
        <is>
          <t>50.00</t>
        </is>
      </c>
    </row>
    <row collapsed="false" customFormat="false" customHeight="false" hidden="false" ht="12.1" outlineLevel="0" r="97">
      <c r="A97" s="5" t="s">
        <f>=HYPERLINK("https://www.leilaoonline.net/lote/detalhe/122382", "091")</f>
      </c>
      <c r="B97" s="4" t="s">
        <f>=HYPERLINK("https://www.leilaoonline.net/lote/detalhe/122382", " Lote contendo diversos itens, sendo: 04 telefones sem fio, 02 mini  gravador , 02 Vou, 01 nobrek, 04 vídeo cassete e diversos cabos e outros.")</f>
      </c>
      <c r="C97" s="4" t="inlineStr">
        <is>
          <t>Não vendido</t>
        </is>
      </c>
      <c r="D97" s="4" t="inlineStr">
        <is>
          <t>0</t>
        </is>
      </c>
      <c r="E97" s="5" t="inlineStr">
        <is>
          <t>100,00</t>
        </is>
      </c>
      <c r="F97" s="4" t="inlineStr">
        <is>
          <t>50.00</t>
        </is>
      </c>
    </row>
    <row collapsed="false" customFormat="false" customHeight="false" hidden="false" ht="12.1" outlineLevel="0" r="98">
      <c r="A98" s="5" t="s">
        <f>=HYPERLINK("https://www.leilaoonline.net/lote/detalhe/122297", "093")</f>
      </c>
      <c r="B98" s="4" t="s">
        <f>=HYPERLINK("https://www.leilaoonline.net/lote/detalhe/122297", " Monark Brisa Totalmente Original aro 26, Década de 1980 Relíquia da p/ Colecionadores")</f>
      </c>
      <c r="C98" s="4" t="inlineStr">
        <is>
          <t>Não vendido</t>
        </is>
      </c>
      <c r="D98" s="4" t="inlineStr">
        <is>
          <t>0</t>
        </is>
      </c>
      <c r="E98" s="5" t="inlineStr">
        <is>
          <t>250,00</t>
        </is>
      </c>
      <c r="F98" s="4" t="inlineStr">
        <is>
          <t>50.00</t>
        </is>
      </c>
    </row>
    <row collapsed="false" customFormat="false" customHeight="false" hidden="false" ht="12.1" outlineLevel="0" r="99">
      <c r="A99" s="5" t="s">
        <f>=HYPERLINK("https://www.leilaoonline.net/lote/detalhe/122271", "098")</f>
      </c>
      <c r="B99" s="4" t="s">
        <f>=HYPERLINK("https://www.leilaoonline.net/lote/detalhe/122271", " LOTE C/ 06 APARELHOS CELULAR E 45  BATERIAS , DIVERSAS MARCAS E MODELOS.")</f>
      </c>
      <c r="C99" s="4" t="inlineStr">
        <is>
          <t>Não vendido</t>
        </is>
      </c>
      <c r="D99" s="4" t="inlineStr">
        <is>
          <t>0</t>
        </is>
      </c>
      <c r="E99" s="5" t="inlineStr">
        <is>
          <t>150,00</t>
        </is>
      </c>
      <c r="F99" s="4" t="inlineStr">
        <is>
          <t>50.00</t>
        </is>
      </c>
    </row>
    <row collapsed="false" customFormat="false" customHeight="false" hidden="false" ht="12.1" outlineLevel="0" r="100">
      <c r="A100" s="5" t="s">
        <f>=HYPERLINK("https://www.leilaoonline.net/lote/detalhe/122286", "103")</f>
      </c>
      <c r="B100" s="4" t="s">
        <f>=HYPERLINK("https://www.leilaoonline.net/lote/detalhe/122286", " 01- Catraca Eletrônica Digital Marca Telemática Codin Catraca 9000 Toda em Metal e inox ( no estado).")</f>
      </c>
      <c r="C100" s="4" t="inlineStr">
        <is>
          <t>Não vendido</t>
        </is>
      </c>
      <c r="D100" s="4" t="inlineStr">
        <is>
          <t>0</t>
        </is>
      </c>
      <c r="E100" s="5" t="inlineStr">
        <is>
          <t>100,00</t>
        </is>
      </c>
      <c r="F100" s="4" t="inlineStr">
        <is>
          <t>50.00</t>
        </is>
      </c>
    </row>
    <row collapsed="false" customFormat="false" customHeight="false" hidden="false" ht="12.1" outlineLevel="0" r="101">
      <c r="A101" s="5" t="s">
        <f>=HYPERLINK("https://www.leilaoonline.net/lote/detalhe/122273", "105")</f>
      </c>
      <c r="B101" s="4" t="s">
        <f>=HYPERLINK("https://www.leilaoonline.net/lote/detalhe/122273", " Lote contendo coleção 100 unidades  de Mini-Garrafas, de bebidas originais, diversos rótulos e sabores")</f>
      </c>
      <c r="C101" s="4" t="inlineStr">
        <is>
          <t>Não vendido</t>
        </is>
      </c>
      <c r="D101" s="4" t="inlineStr">
        <is>
          <t>0</t>
        </is>
      </c>
      <c r="E101" s="5" t="inlineStr">
        <is>
          <t>450,00</t>
        </is>
      </c>
      <c r="F101" s="4" t="inlineStr">
        <is>
          <t>50.00</t>
        </is>
      </c>
    </row>
    <row collapsed="false" customFormat="false" customHeight="false" hidden="false" ht="12.1" outlineLevel="0" r="102">
      <c r="A102" s="5" t="s">
        <f>=HYPERLINK("https://www.leilaoonline.net/lote/detalhe/122287", "109")</f>
      </c>
      <c r="B102" s="4" t="s">
        <f>=HYPERLINK("https://www.leilaoonline.net/lote/detalhe/122287", " 01- Catraca Eletrônica Digital Marca Telemática Sistemas Inteligentes  Bloqueio GB 300.Toda em Metal e Inox  ( no estado).")</f>
      </c>
      <c r="C102" s="4" t="inlineStr">
        <is>
          <t>Não vendido</t>
        </is>
      </c>
      <c r="D102" s="4" t="inlineStr">
        <is>
          <t>0</t>
        </is>
      </c>
      <c r="E102" s="5" t="inlineStr">
        <is>
          <t>100,00</t>
        </is>
      </c>
      <c r="F102" s="4" t="inlineStr">
        <is>
          <t>50.00</t>
        </is>
      </c>
    </row>
    <row collapsed="false" customFormat="false" customHeight="false" hidden="false" ht="12.1" outlineLevel="0" r="103">
      <c r="A103" s="5" t="s">
        <f>=HYPERLINK("https://www.leilaoonline.net/lote/detalhe/122296", "116")</f>
      </c>
      <c r="B103" s="4" t="s">
        <f>=HYPERLINK("https://www.leilaoonline.net/lote/detalhe/122296", " Monark Monareta Década de 1980 aro 20, Relíquia p/ Colecionadores ( No estado)")</f>
      </c>
      <c r="C103" s="4" t="inlineStr">
        <is>
          <t>Não vendido</t>
        </is>
      </c>
      <c r="D103" s="4" t="inlineStr">
        <is>
          <t>0</t>
        </is>
      </c>
      <c r="E103" s="5" t="inlineStr">
        <is>
          <t>700,00</t>
        </is>
      </c>
      <c r="F103" s="4" t="inlineStr">
        <is>
          <t>50.00</t>
        </is>
      </c>
    </row>
    <row collapsed="false" customFormat="false" customHeight="false" hidden="false" ht="12.1" outlineLevel="0" r="104">
      <c r="A104" s="5" t="s">
        <f>=HYPERLINK("https://www.leilaoonline.net/lote/detalhe/122288", "121")</f>
      </c>
      <c r="B104" s="4" t="s">
        <f>=HYPERLINK("https://www.leilaoonline.net/lote/detalhe/122288", " 01- Catraca Eletrônica Digital Marca Telemática Sistemas Inteligentes  Bloqueio PD 300.Toda em Metal  ( no estado).")</f>
      </c>
      <c r="C104" s="4" t="inlineStr">
        <is>
          <t>Não vendido</t>
        </is>
      </c>
      <c r="D104" s="4" t="inlineStr">
        <is>
          <t>0</t>
        </is>
      </c>
      <c r="E104" s="5" t="inlineStr">
        <is>
          <t>100,00</t>
        </is>
      </c>
      <c r="F104" s="4" t="inlineStr">
        <is>
          <t>50.00</t>
        </is>
      </c>
    </row>
    <row collapsed="false" customFormat="false" customHeight="false" hidden="false" ht="12.1" outlineLevel="0" r="105">
      <c r="A105" s="5" t="s">
        <f>=HYPERLINK("https://www.leilaoonline.net/lote/detalhe/122298", "132")</f>
      </c>
      <c r="B105" s="4" t="s">
        <f>=HYPERLINK("https://www.leilaoonline.net/lote/detalhe/122298", "Caloi Ceci aro 26, Relíquia p/ Colecionadores")</f>
      </c>
      <c r="C105" s="4" t="inlineStr">
        <is>
          <t>Não vendido</t>
        </is>
      </c>
      <c r="D105" s="4" t="inlineStr">
        <is>
          <t>0</t>
        </is>
      </c>
      <c r="E105" s="5" t="inlineStr">
        <is>
          <t>250,00</t>
        </is>
      </c>
      <c r="F105" s="4" t="inlineStr">
        <is>
          <t>50.00</t>
        </is>
      </c>
    </row>
    <row collapsed="false" customFormat="false" customHeight="false" hidden="false" ht="12.1" outlineLevel="0" r="106">
      <c r="A106" s="5" t="s">
        <f>=HYPERLINK("https://www.leilaoonline.net/lote/detalhe/122285", "135")</f>
      </c>
      <c r="B106" s="4" t="s">
        <f>=HYPERLINK("https://www.leilaoonline.net/lote/detalhe/122285", " Jogo de Cama Antigo em Madeira Nobre c/ 09 Gavetas , Colchão Nippomag Magnetizado Terapêutico Ortopédico e 01 Mesa de Centro de madeira Nobre e tampo de vidro (quebrado)..")</f>
      </c>
      <c r="C106" s="4" t="inlineStr">
        <is>
          <t>Não vendido</t>
        </is>
      </c>
      <c r="D106" s="4" t="inlineStr">
        <is>
          <t>0</t>
        </is>
      </c>
      <c r="E106" s="5" t="inlineStr">
        <is>
          <t>100,00</t>
        </is>
      </c>
      <c r="F106" s="4" t="inlineStr">
        <is>
          <t>50.00</t>
        </is>
      </c>
    </row>
    <row collapsed="false" customFormat="false" customHeight="false" hidden="false" ht="12.1" outlineLevel="0" r="107">
      <c r="A107" s="5" t="s">
        <f>=HYPERLINK("https://www.leilaoonline.net/lote/detalhe/122314", "136")</f>
      </c>
      <c r="B107" s="4" t="s">
        <f>=HYPERLINK("https://www.leilaoonline.net/lote/detalhe/122314", " 06 Jogos de Tapetes completos para: Honda Fit, VW Saveiro, Citroen Aircross, Peugeot 207, Toyota Corolla, Renault Logan. Lacrados no Plástico. Sem uso.")</f>
      </c>
      <c r="C107" s="4" t="inlineStr">
        <is>
          <t>Não vendido</t>
        </is>
      </c>
      <c r="D107" s="4" t="inlineStr">
        <is>
          <t>0</t>
        </is>
      </c>
      <c r="E107" s="5" t="inlineStr">
        <is>
          <t>300,00</t>
        </is>
      </c>
      <c r="F107" s="4" t="inlineStr">
        <is>
          <t>50.00</t>
        </is>
      </c>
    </row>
    <row collapsed="false" customFormat="false" customHeight="false" hidden="false" ht="12.1" outlineLevel="0" r="108">
      <c r="A108" s="5" t="s">
        <f>=HYPERLINK("https://www.leilaoonline.net/lote/detalhe/122303", "164")</f>
      </c>
      <c r="B108" s="4" t="s">
        <f>=HYPERLINK("https://www.leilaoonline.net/lote/detalhe/122303", " Monark Brisa Totalmente Original aro 26. Década de 1980. Relíquia da p/ Colecionadores")</f>
      </c>
      <c r="C108" s="4" t="inlineStr">
        <is>
          <t>Vendido</t>
        </is>
      </c>
      <c r="D108" s="4" t="inlineStr">
        <is>
          <t>2</t>
        </is>
      </c>
      <c r="E108" s="5" t="inlineStr">
        <is>
          <t>400,00</t>
        </is>
      </c>
      <c r="F108" s="4" t="inlineStr">
        <is>
          <t>50.00</t>
        </is>
      </c>
    </row>
    <row collapsed="false" customFormat="false" customHeight="false" hidden="false" ht="12.1" outlineLevel="0" r="109">
      <c r="A109" s="5" t="s">
        <f>=HYPERLINK("https://www.leilaoonline.net/lote/detalhe/122304", "181")</f>
      </c>
      <c r="B109" s="4" t="s">
        <f>=HYPERLINK("https://www.leilaoonline.net/lote/detalhe/122304", "02 PARES DE CALÇADOS. SENDO 01 PAR DE BOTAS CANO ALTO Nº 34 E 01 PAR DE SAPATO ALTO Nº 37 (MARCA ELLUS, ORIGINAL)")</f>
      </c>
      <c r="C109" s="4" t="inlineStr">
        <is>
          <t>Não vendido</t>
        </is>
      </c>
      <c r="D109" s="4" t="inlineStr">
        <is>
          <t>0</t>
        </is>
      </c>
      <c r="E109" s="5" t="inlineStr">
        <is>
          <t>100,00</t>
        </is>
      </c>
      <c r="F109" s="4" t="inlineStr">
        <is>
          <t>50.00</t>
        </is>
      </c>
    </row>
    <row collapsed="false" customFormat="false" customHeight="false" hidden="false" ht="12.1" outlineLevel="0" r="110">
      <c r="A110" s="5" t="s">
        <f>=HYPERLINK("https://www.leilaoonline.net/lote/detalhe/122282", "187")</f>
      </c>
      <c r="B110" s="4" t="s">
        <f>=HYPERLINK("https://www.leilaoonline.net/lote/detalhe/122282", " LOTE COM APROX. 100 UNIDADES DE SPINNERS , DIVERSOS MODELOS E CORES. (sem uso, nas caixas) [ Confira o Vídeo ]")</f>
      </c>
      <c r="C110" s="4" t="inlineStr">
        <is>
          <t>Não vendido</t>
        </is>
      </c>
      <c r="D110" s="4" t="inlineStr">
        <is>
          <t>0</t>
        </is>
      </c>
      <c r="E110" s="5" t="inlineStr">
        <is>
          <t>150,00</t>
        </is>
      </c>
      <c r="F110" s="4" t="inlineStr">
        <is>
          <t>200.00</t>
        </is>
      </c>
    </row>
    <row collapsed="false" customFormat="false" customHeight="false" hidden="false" ht="12.1" outlineLevel="0" r="111">
      <c r="A111" s="5" t="s">
        <f>=HYPERLINK("https://www.leilaoonline.net/lote/detalhe/122272", "192")</f>
      </c>
      <c r="B111" s="4" t="s">
        <f>=HYPERLINK("https://www.leilaoonline.net/lote/detalhe/122272", " Lote contendo coleção 100 unidades  de Mini-Garrafas, de bebidas originais, diversos rótulos e sabores")</f>
      </c>
      <c r="C111" s="4" t="inlineStr">
        <is>
          <t>Não vendido</t>
        </is>
      </c>
      <c r="D111" s="4" t="inlineStr">
        <is>
          <t>0</t>
        </is>
      </c>
      <c r="E111" s="5" t="inlineStr">
        <is>
          <t>450,00</t>
        </is>
      </c>
      <c r="F111" s="4" t="inlineStr">
        <is>
          <t>50.00</t>
        </is>
      </c>
    </row>
    <row collapsed="false" customFormat="false" customHeight="false" hidden="false" ht="12.1" outlineLevel="0" r="112">
      <c r="A112" s="5" t="s">
        <f>=HYPERLINK("https://www.leilaoonline.net/lote/detalhe/122268", "247")</f>
      </c>
      <c r="B112" s="4" t="s">
        <f>=HYPERLINK("https://www.leilaoonline.net/lote/detalhe/122268", "03 GARRAFÕES DE 4,5 LITROS CADA DE CACHAÇA AMARELINHA ENVELHECIDA EM BARRIL DE MADEIRA DE CARVALHO")</f>
      </c>
      <c r="C112" s="4" t="inlineStr">
        <is>
          <t>Não vendido</t>
        </is>
      </c>
      <c r="D112" s="4" t="inlineStr">
        <is>
          <t>0</t>
        </is>
      </c>
      <c r="E112" s="5" t="inlineStr">
        <is>
          <t>150,00</t>
        </is>
      </c>
      <c r="F112" s="4" t="inlineStr">
        <is>
          <t>50.00</t>
        </is>
      </c>
    </row>
    <row collapsed="false" customFormat="false" customHeight="false" hidden="false" ht="12.1" outlineLevel="0" r="113">
      <c r="A113" s="5" t="s">
        <f>=HYPERLINK("https://www.leilaoonline.net/lote/detalhe/122281", "250")</f>
      </c>
      <c r="B113" s="4" t="s">
        <f>=HYPERLINK("https://www.leilaoonline.net/lote/detalhe/122281", " LOTE COM APROX. 100 UNIDADES DE SPINNERS , DIVERSOS MODELOS E CORES. (sem uso, nas caixas) [ Confira o Vídeo ]")</f>
      </c>
      <c r="C113" s="4" t="inlineStr">
        <is>
          <t>Não vendido</t>
        </is>
      </c>
      <c r="D113" s="4" t="inlineStr">
        <is>
          <t>0</t>
        </is>
      </c>
      <c r="E113" s="5" t="inlineStr">
        <is>
          <t>150,00</t>
        </is>
      </c>
      <c r="F113" s="4" t="inlineStr">
        <is>
          <t>200.00</t>
        </is>
      </c>
    </row>
    <row collapsed="false" customFormat="false" customHeight="false" hidden="false" ht="12.1" outlineLevel="0" r="114">
      <c r="A114" s="5" t="s">
        <f>=HYPERLINK("https://www.leilaoonline.net/lote/detalhe/122289", "251")</f>
      </c>
      <c r="B114" s="4" t="s">
        <f>=HYPERLINK("https://www.leilaoonline.net/lote/detalhe/122289", "[ VÍDEO ] LOTE C/ 10 UNIDADES DE CANTIL DE BOLSO EM INOX. 240 ml CHEIOS DE VODKA. VÁRIOS MODELOS. PRODUTO ORIGINAL (SEM USO E COM AS CAIXAS INDIVIDUAIS)")</f>
      </c>
      <c r="C114" s="4" t="inlineStr">
        <is>
          <t>Não vendido</t>
        </is>
      </c>
      <c r="D114" s="4" t="inlineStr">
        <is>
          <t>0</t>
        </is>
      </c>
      <c r="E114" s="5" t="inlineStr">
        <is>
          <t>250,00</t>
        </is>
      </c>
      <c r="F114" s="4" t="inlineStr">
        <is>
          <t>50.00</t>
        </is>
      </c>
    </row>
    <row collapsed="false" customFormat="false" customHeight="false" hidden="false" ht="12.1" outlineLevel="0" r="115">
      <c r="A115" s="5" t="s">
        <f>=HYPERLINK("https://www.leilaoonline.net/lote/detalhe/122260", "320")</f>
      </c>
      <c r="B115" s="4" t="s">
        <f>=HYPERLINK("https://www.leilaoonline.net/lote/detalhe/122260", "Diversas churrasqueiras elétricas e Peças.")</f>
      </c>
      <c r="C115" s="4" t="inlineStr">
        <is>
          <t>Não vendido</t>
        </is>
      </c>
      <c r="D115" s="4" t="inlineStr">
        <is>
          <t>0</t>
        </is>
      </c>
      <c r="E115" s="5" t="inlineStr">
        <is>
          <t>190,00</t>
        </is>
      </c>
      <c r="F115" s="4" t="inlineStr">
        <is>
          <t>50.00</t>
        </is>
      </c>
    </row>
    <row collapsed="false" customFormat="false" customHeight="false" hidden="false" ht="12.1" outlineLevel="0" r="116">
      <c r="A116" s="5" t="s">
        <f>=HYPERLINK("https://www.leilaoonline.net/lote/detalhe/122326", "345")</f>
      </c>
      <c r="B116" s="4" t="s">
        <f>=HYPERLINK("https://www.leilaoonline.net/lote/detalhe/122326", "30 GARRAFAS DE CACHAÇA SABOR AMARULA")</f>
      </c>
      <c r="C116" s="4" t="inlineStr">
        <is>
          <t>Não vendido</t>
        </is>
      </c>
      <c r="D116" s="4" t="inlineStr">
        <is>
          <t>0</t>
        </is>
      </c>
      <c r="E116" s="5" t="inlineStr">
        <is>
          <t>250,00</t>
        </is>
      </c>
      <c r="F116" s="4" t="inlineStr">
        <is>
          <t>50.00</t>
        </is>
      </c>
    </row>
    <row collapsed="false" customFormat="false" customHeight="false" hidden="false" ht="12.1" outlineLevel="0" r="117">
      <c r="A117" s="5" t="s">
        <f>=HYPERLINK("https://www.leilaoonline.net/lote/detalhe/122263", "365")</f>
      </c>
      <c r="B117" s="4" t="s">
        <f>=HYPERLINK("https://www.leilaoonline.net/lote/detalhe/122263", " 30 GARRAFAS DE VINHO TINTO SUAVE. SAFRA DELVIGO. LEGÍTIMO DE SANTA CATARINA")</f>
      </c>
      <c r="C117" s="4" t="inlineStr">
        <is>
          <t>Não vendido</t>
        </is>
      </c>
      <c r="D117" s="4" t="inlineStr">
        <is>
          <t>0</t>
        </is>
      </c>
      <c r="E117" s="5" t="inlineStr">
        <is>
          <t>450,00</t>
        </is>
      </c>
      <c r="F117" s="4" t="inlineStr">
        <is>
          <t>50.00</t>
        </is>
      </c>
    </row>
    <row collapsed="false" customFormat="false" customHeight="false" hidden="false" ht="12.1" outlineLevel="0" r="118">
      <c r="A118" s="5" t="s">
        <f>=HYPERLINK("https://www.leilaoonline.net/lote/detalhe/122264", "370")</f>
      </c>
      <c r="B118" s="4" t="s">
        <f>=HYPERLINK("https://www.leilaoonline.net/lote/detalhe/122264", " 30 GARRAFAS DE VINHO TINTO SECO. SAFRA DELVIGO. LEGÍTIMO DE SANTA CATARINA")</f>
      </c>
      <c r="C118" s="4" t="inlineStr">
        <is>
          <t>Não vendido</t>
        </is>
      </c>
      <c r="D118" s="4" t="inlineStr">
        <is>
          <t>0</t>
        </is>
      </c>
      <c r="E118" s="5" t="inlineStr">
        <is>
          <t>450,00</t>
        </is>
      </c>
      <c r="F118" s="4" t="inlineStr">
        <is>
          <t>50.00</t>
        </is>
      </c>
    </row>
    <row collapsed="false" customFormat="false" customHeight="false" hidden="false" ht="12.1" outlineLevel="0" r="119">
      <c r="A119" s="5" t="s">
        <f>=HYPERLINK("https://www.leilaoonline.net/lote/detalhe/122284", "377")</f>
      </c>
      <c r="B119" s="4" t="s">
        <f>=HYPERLINK("https://www.leilaoonline.net/lote/detalhe/122284", " LOTE COM APROX. 100 UNIDADES DE SPINNERS , DIVERSOS MODELOS E CORES. (sem uso, nas caixas) [ Confira o Vídeo ]")</f>
      </c>
      <c r="C119" s="4" t="inlineStr">
        <is>
          <t>Não vendido</t>
        </is>
      </c>
      <c r="D119" s="4" t="inlineStr">
        <is>
          <t>0</t>
        </is>
      </c>
      <c r="E119" s="5" t="inlineStr">
        <is>
          <t>150,00</t>
        </is>
      </c>
      <c r="F119" s="4" t="inlineStr">
        <is>
          <t>200.00</t>
        </is>
      </c>
    </row>
    <row collapsed="false" customFormat="false" customHeight="false" hidden="false" ht="12.1" outlineLevel="0" r="120">
      <c r="A120" s="5" t="s">
        <f>=HYPERLINK("https://www.leilaoonline.net/lote/detalhe/122262", "380")</f>
      </c>
      <c r="B120" s="4" t="s">
        <f>=HYPERLINK("https://www.leilaoonline.net/lote/detalhe/122262", " 30 GARRAFAS DE VINHO BRANCO SUAVE. SAFRA DELVIGO. LEGÍTIMO DE SANTA CATARINA")</f>
      </c>
      <c r="C120" s="4" t="inlineStr">
        <is>
          <t>Não vendido</t>
        </is>
      </c>
      <c r="D120" s="4" t="inlineStr">
        <is>
          <t>0</t>
        </is>
      </c>
      <c r="E120" s="5" t="inlineStr">
        <is>
          <t>450,00</t>
        </is>
      </c>
      <c r="F120" s="4" t="inlineStr">
        <is>
          <t>50.00</t>
        </is>
      </c>
    </row>
    <row collapsed="false" customFormat="false" customHeight="false" hidden="false" ht="12.1" outlineLevel="0" r="121">
      <c r="A121" s="5" t="s">
        <f>=HYPERLINK("https://www.leilaoonline.net/lote/detalhe/122266", "390")</f>
      </c>
      <c r="B121" s="4" t="s">
        <f>=HYPERLINK("https://www.leilaoonline.net/lote/detalhe/122266", "LOTE COM 30 GARRAFAS DE VINHO TINTO SECO.")</f>
      </c>
      <c r="C121" s="4" t="inlineStr">
        <is>
          <t>Não vendido</t>
        </is>
      </c>
      <c r="D121" s="4" t="inlineStr">
        <is>
          <t>0</t>
        </is>
      </c>
      <c r="E121" s="5" t="inlineStr">
        <is>
          <t>450,00</t>
        </is>
      </c>
      <c r="F121" s="4" t="inlineStr">
        <is>
          <t>50.00</t>
        </is>
      </c>
    </row>
    <row collapsed="false" customFormat="false" customHeight="false" hidden="false" ht="12.1" outlineLevel="0" r="122">
      <c r="A122" s="5" t="s">
        <f>=HYPERLINK("https://www.leilaoonline.net/lote/detalhe/122265", "395")</f>
      </c>
      <c r="B122" s="4" t="s">
        <f>=HYPERLINK("https://www.leilaoonline.net/lote/detalhe/122265", "LOTE COM 30 GARRAFAS DE VINHO TINTO SUAVE.")</f>
      </c>
      <c r="C122" s="4" t="inlineStr">
        <is>
          <t>Não vendido</t>
        </is>
      </c>
      <c r="D122" s="4" t="inlineStr">
        <is>
          <t>0</t>
        </is>
      </c>
      <c r="E122" s="5" t="inlineStr">
        <is>
          <t>450,00</t>
        </is>
      </c>
      <c r="F122" s="4" t="inlineStr">
        <is>
          <t>50.00</t>
        </is>
      </c>
    </row>
    <row collapsed="false" customFormat="false" customHeight="false" hidden="false" ht="12.1" outlineLevel="0" r="123">
      <c r="A123" s="5" t="s">
        <f>=HYPERLINK("https://www.leilaoonline.net/lote/detalhe/122363", "396")</f>
      </c>
      <c r="B123" s="4" t="s">
        <f>=HYPERLINK("https://www.leilaoonline.net/lote/detalhe/122363", "[ VÍDEOS ] LOTE CONTENDO 500 CÉDULAS DE DINHEIRO ANTIGO ORIGINAL, DE VÁRIOS VALORES E ÉPOCAS,  EM EXCELENTE ESTADO DE CONSERVAÇÃO, RARIDADE PARA COLECIONADORES.")</f>
      </c>
      <c r="C123" s="4" t="inlineStr">
        <is>
          <t>Não vendido</t>
        </is>
      </c>
      <c r="D123" s="4" t="inlineStr">
        <is>
          <t>0</t>
        </is>
      </c>
      <c r="E123" s="5" t="inlineStr">
        <is>
          <t>750,00</t>
        </is>
      </c>
      <c r="F123" s="4" t="inlineStr">
        <is>
          <t>100.00</t>
        </is>
      </c>
    </row>
    <row collapsed="false" customFormat="false" customHeight="false" hidden="false" ht="12.1" outlineLevel="0" r="124">
      <c r="A124" s="5" t="s">
        <f>=HYPERLINK("https://www.leilaoonline.net/lote/detalhe/122291", "400")</f>
      </c>
      <c r="B124" s="4" t="s">
        <f>=HYPERLINK("https://www.leilaoonline.net/lote/detalhe/122291", "10 GARRAFAS DE VINHO TINTO SUAVE. 02 LITROS CADA..")</f>
      </c>
      <c r="C124" s="4" t="inlineStr">
        <is>
          <t>Não vendido</t>
        </is>
      </c>
      <c r="D124" s="4" t="inlineStr">
        <is>
          <t>0</t>
        </is>
      </c>
      <c r="E124" s="5" t="inlineStr">
        <is>
          <t>350,00</t>
        </is>
      </c>
      <c r="F124" s="4" t="inlineStr">
        <is>
          <t>50.00</t>
        </is>
      </c>
    </row>
    <row collapsed="false" customFormat="false" customHeight="false" hidden="false" ht="12.1" outlineLevel="0" r="125">
      <c r="A125" s="5" t="s">
        <f>=HYPERLINK("https://www.leilaoonline.net/lote/detalhe/122332", "406")</f>
      </c>
      <c r="B125" s="4" t="s">
        <f>=HYPERLINK("https://www.leilaoonline.net/lote/detalhe/122332", "30 GARRAFAS DE CACHAÇA PRATA DA ROÇA")</f>
      </c>
      <c r="C125" s="4" t="inlineStr">
        <is>
          <t>Não vendido</t>
        </is>
      </c>
      <c r="D125" s="4" t="inlineStr">
        <is>
          <t>0</t>
        </is>
      </c>
      <c r="E125" s="5" t="inlineStr">
        <is>
          <t>250,00</t>
        </is>
      </c>
      <c r="F125" s="4" t="inlineStr">
        <is>
          <t>50.00</t>
        </is>
      </c>
    </row>
    <row collapsed="false" customFormat="false" customHeight="false" hidden="false" ht="12.1" outlineLevel="0" r="126">
      <c r="A126" s="5" t="s">
        <f>=HYPERLINK("https://www.leilaoonline.net/lote/detalhe/122280", "526")</f>
      </c>
      <c r="B126" s="4" t="s">
        <f>=HYPERLINK("https://www.leilaoonline.net/lote/detalhe/122280", " LOTE COM APROX. 100 UNIDADES DE SPINNERS , DIVERSOS MODELOS E CORES. (sem uso, nas caixas) [ Confira o Vídeo ]")</f>
      </c>
      <c r="C126" s="4" t="inlineStr">
        <is>
          <t>Não vendido</t>
        </is>
      </c>
      <c r="D126" s="4" t="inlineStr">
        <is>
          <t>0</t>
        </is>
      </c>
      <c r="E126" s="5" t="inlineStr">
        <is>
          <t>150,00</t>
        </is>
      </c>
      <c r="F126" s="4" t="inlineStr">
        <is>
          <t>200.00</t>
        </is>
      </c>
    </row>
    <row collapsed="false" customFormat="false" customHeight="false" hidden="false" ht="12.1" outlineLevel="0" r="127">
      <c r="A127" s="5" t="s">
        <f>=HYPERLINK("https://www.leilaoonline.net/lote/detalhe/122267", "552")</f>
      </c>
      <c r="B127" s="4" t="s">
        <f>=HYPERLINK("https://www.leilaoonline.net/lote/detalhe/122267", "10 GARRAFÕES DE 4,5 LITROS CADA DE CACHAÇA PRATA ENVELHECIDA EM BARRIL DE MADEIRA")</f>
      </c>
      <c r="C127" s="4" t="inlineStr">
        <is>
          <t>Não vendido</t>
        </is>
      </c>
      <c r="D127" s="4" t="inlineStr">
        <is>
          <t>0</t>
        </is>
      </c>
      <c r="E127" s="5" t="inlineStr">
        <is>
          <t>490,00</t>
        </is>
      </c>
      <c r="F127" s="4" t="inlineStr">
        <is>
          <t>50.00</t>
        </is>
      </c>
    </row>
    <row collapsed="false" customFormat="false" customHeight="false" hidden="false" ht="12.1" outlineLevel="0" r="128">
      <c r="A128" s="5" t="s">
        <f>=HYPERLINK("https://www.leilaoonline.net/lote/detalhe/122275", "563")</f>
      </c>
      <c r="B128" s="4" t="s">
        <f>=HYPERLINK("https://www.leilaoonline.net/lote/detalhe/122275", " LOTE COM APROX. 300 UNIDADES DE SPINNERS , DIVERSOS MODELOS E CORES. (sem uso, nas caixas) [ Confira o Vídeo ]")</f>
      </c>
      <c r="C128" s="4" t="inlineStr">
        <is>
          <t>Não vendido</t>
        </is>
      </c>
      <c r="D128" s="4" t="inlineStr">
        <is>
          <t>0</t>
        </is>
      </c>
      <c r="E128" s="5" t="inlineStr">
        <is>
          <t>450,00</t>
        </is>
      </c>
      <c r="F128" s="4" t="inlineStr">
        <is>
          <t>200.00</t>
        </is>
      </c>
    </row>
    <row collapsed="false" customFormat="false" customHeight="false" hidden="false" ht="12.1" outlineLevel="0" r="129">
      <c r="A129" s="5" t="s">
        <f>=HYPERLINK("https://www.leilaoonline.net/lote/detalhe/122361", "564")</f>
      </c>
      <c r="B129" s="4" t="s">
        <f>=HYPERLINK("https://www.leilaoonline.net/lote/detalhe/122361", "[ VÍDEOS ] LOTE CONTENDO 500 CÉDULAS DE DINHEIRO ANTIGO ORIGINAL, DE VÁRIOS VALORES E ÉPOCAS,  EM EXCELENTE ESTADO DE CONSERVAÇÃO, RARIDADE PARA COLECIONADORES.")</f>
      </c>
      <c r="C129" s="4" t="inlineStr">
        <is>
          <t>Não vendido</t>
        </is>
      </c>
      <c r="D129" s="4" t="inlineStr">
        <is>
          <t>0</t>
        </is>
      </c>
      <c r="E129" s="5" t="inlineStr">
        <is>
          <t>750,00</t>
        </is>
      </c>
      <c r="F129" s="4" t="inlineStr">
        <is>
          <t>100.00</t>
        </is>
      </c>
    </row>
    <row collapsed="false" customFormat="false" customHeight="false" hidden="false" ht="12.1" outlineLevel="0" r="130">
      <c r="A130" s="5" t="s">
        <f>=HYPERLINK("https://www.leilaoonline.net/lote/detalhe/122327", "570")</f>
      </c>
      <c r="B130" s="4" t="s">
        <f>=HYPERLINK("https://www.leilaoonline.net/lote/detalhe/122327", "30 GARRAFAS DE CACHAÇA SABOR AMARULA")</f>
      </c>
      <c r="C130" s="4" t="inlineStr">
        <is>
          <t>Não vendido</t>
        </is>
      </c>
      <c r="D130" s="4" t="inlineStr">
        <is>
          <t>0</t>
        </is>
      </c>
      <c r="E130" s="5" t="inlineStr">
        <is>
          <t>250,00</t>
        </is>
      </c>
      <c r="F130" s="4" t="inlineStr">
        <is>
          <t>50.00</t>
        </is>
      </c>
    </row>
    <row collapsed="false" customFormat="false" customHeight="false" hidden="false" ht="12.1" outlineLevel="0" r="131">
      <c r="A131" s="5" t="s">
        <f>=HYPERLINK("https://www.leilaoonline.net/lote/detalhe/122274", "574")</f>
      </c>
      <c r="B131" s="4" t="s">
        <f>=HYPERLINK("https://www.leilaoonline.net/lote/detalhe/122274", " LOTE COM APROX. 100 UNIDADES DE SPINNERS , DIVERSOS MODELOS E CORES. (sem uso, nas caixas) [ Confira o Vídeo ]")</f>
      </c>
      <c r="C131" s="4" t="inlineStr">
        <is>
          <t>Não vendido</t>
        </is>
      </c>
      <c r="D131" s="4" t="inlineStr">
        <is>
          <t>0</t>
        </is>
      </c>
      <c r="E131" s="5" t="inlineStr">
        <is>
          <t>150,00</t>
        </is>
      </c>
      <c r="F131" s="4" t="inlineStr">
        <is>
          <t>200.00</t>
        </is>
      </c>
    </row>
    <row collapsed="false" customFormat="false" customHeight="false" hidden="false" ht="12.1" outlineLevel="0" r="132">
      <c r="A132" s="5" t="s">
        <f>=HYPERLINK("https://www.leilaoonline.net/lote/detalhe/122261", "577")</f>
      </c>
      <c r="B132" s="4" t="s">
        <f>=HYPERLINK("https://www.leilaoonline.net/lote/detalhe/122261", " 30 GARRAFAS DE VINHOS, TINTO SUAVE, TINTO SECO, BRANCO SUAVE, BRANCO SECO E ROSADO, SAFRA DELVIGO LEGÍTIMO, DE SANTA CATARINA")</f>
      </c>
      <c r="C132" s="4" t="inlineStr">
        <is>
          <t>Não vendido</t>
        </is>
      </c>
      <c r="D132" s="4" t="inlineStr">
        <is>
          <t>0</t>
        </is>
      </c>
      <c r="E132" s="5" t="inlineStr">
        <is>
          <t>450,00</t>
        </is>
      </c>
      <c r="F132" s="4" t="inlineStr">
        <is>
          <t>50.00</t>
        </is>
      </c>
    </row>
    <row collapsed="false" customFormat="false" customHeight="false" hidden="false" ht="12.1" outlineLevel="0" r="133">
      <c r="A133" s="5" t="s">
        <f>=HYPERLINK("https://www.leilaoonline.net/lote/detalhe/122279", "581")</f>
      </c>
      <c r="B133" s="4" t="s">
        <f>=HYPERLINK("https://www.leilaoonline.net/lote/detalhe/122279", " LOTE COM APROX. 100 UNIDADES DE SPINNERS , DIVERSOS MODELOS E CORES. (sem uso, nas caixas) [ Confira o Vídeo ]")</f>
      </c>
      <c r="C133" s="4" t="inlineStr">
        <is>
          <t>Não vendido</t>
        </is>
      </c>
      <c r="D133" s="4" t="inlineStr">
        <is>
          <t>0</t>
        </is>
      </c>
      <c r="E133" s="5" t="inlineStr">
        <is>
          <t>150,00</t>
        </is>
      </c>
      <c r="F133" s="4" t="inlineStr">
        <is>
          <t>200.00</t>
        </is>
      </c>
    </row>
    <row collapsed="false" customFormat="false" customHeight="false" hidden="false" ht="12.1" outlineLevel="0" r="134">
      <c r="A134" s="5" t="s">
        <f>=HYPERLINK("https://www.leilaoonline.net/lote/detalhe/122269", "582")</f>
      </c>
      <c r="B134" s="4" t="s">
        <f>=HYPERLINK("https://www.leilaoonline.net/lote/detalhe/122269", "10 GARRAFÕES DE 4,5 LITROS CADA DE CACHAÇA AMARELINHA ENVELHECIDA EM BARRIL DE MADEIRA DE CARVALHO")</f>
      </c>
      <c r="C134" s="4" t="inlineStr">
        <is>
          <t>Não vendido</t>
        </is>
      </c>
      <c r="D134" s="4" t="inlineStr">
        <is>
          <t>0</t>
        </is>
      </c>
      <c r="E134" s="5" t="inlineStr">
        <is>
          <t>490,00</t>
        </is>
      </c>
      <c r="F134" s="4" t="inlineStr">
        <is>
          <t>50.00</t>
        </is>
      </c>
    </row>
    <row collapsed="false" customFormat="false" customHeight="false" hidden="false" ht="12.1" outlineLevel="0" r="135">
      <c r="A135" s="5" t="s">
        <f>=HYPERLINK("https://www.leilaoonline.net/lote/detalhe/122331", "665")</f>
      </c>
      <c r="B135" s="4" t="s">
        <f>=HYPERLINK("https://www.leilaoonline.net/lote/detalhe/122331", " 30 GARRAFAS DE CACHAÇA SABOR AMARULA - 700ml CADA GARRAFA")</f>
      </c>
      <c r="C135" s="4" t="inlineStr">
        <is>
          <t>Não vendido</t>
        </is>
      </c>
      <c r="D135" s="4" t="inlineStr">
        <is>
          <t>0</t>
        </is>
      </c>
      <c r="E135" s="5" t="inlineStr">
        <is>
          <t>250,00</t>
        </is>
      </c>
      <c r="F135" s="4" t="inlineStr">
        <is>
          <t>50.00</t>
        </is>
      </c>
    </row>
    <row collapsed="false" customFormat="false" customHeight="false" hidden="false" ht="12.1" outlineLevel="0" r="136">
      <c r="A136" s="5" t="s">
        <f>=HYPERLINK("https://www.leilaoonline.net/lote/detalhe/122340", "703")</f>
      </c>
      <c r="B136" s="4" t="s">
        <f>=HYPERLINK("https://www.leilaoonline.net/lote/detalhe/122340", "30 GARRAFAS DE CACHAÇA SABOR COQUINHO COM MEL")</f>
      </c>
      <c r="C136" s="4" t="inlineStr">
        <is>
          <t>Não vendido</t>
        </is>
      </c>
      <c r="D136" s="4" t="inlineStr">
        <is>
          <t>0</t>
        </is>
      </c>
      <c r="E136" s="5" t="inlineStr">
        <is>
          <t>250,00</t>
        </is>
      </c>
      <c r="F136" s="4" t="inlineStr">
        <is>
          <t>50.00</t>
        </is>
      </c>
    </row>
    <row collapsed="false" customFormat="false" customHeight="false" hidden="false" ht="12.1" outlineLevel="0" r="137">
      <c r="A137" s="5" t="s">
        <f>=HYPERLINK("https://www.leilaoonline.net/lote/detalhe/122338", "707")</f>
      </c>
      <c r="B137" s="4" t="s">
        <f>=HYPERLINK("https://www.leilaoonline.net/lote/detalhe/122338", " 30 GARRAFAS DE CACHAÇA SABOR UMBURANA COM MEL - 700ml CADA GARRAFA")</f>
      </c>
      <c r="C137" s="4" t="inlineStr">
        <is>
          <t>Não vendido</t>
        </is>
      </c>
      <c r="D137" s="4" t="inlineStr">
        <is>
          <t>0</t>
        </is>
      </c>
      <c r="E137" s="5" t="inlineStr">
        <is>
          <t>250,00</t>
        </is>
      </c>
      <c r="F137" s="4" t="inlineStr">
        <is>
          <t>50.00</t>
        </is>
      </c>
    </row>
    <row collapsed="false" customFormat="false" customHeight="false" hidden="false" ht="12.1" outlineLevel="0" r="138">
      <c r="A138" s="5" t="s">
        <f>=HYPERLINK("https://www.leilaoonline.net/lote/detalhe/122278", "710")</f>
      </c>
      <c r="B138" s="4" t="s">
        <f>=HYPERLINK("https://www.leilaoonline.net/lote/detalhe/122278", " LOTE COM APROX. 300 UNIDADES DE SPINNERS , DIVERSOS MODELOS E CORES. (sem uso, nas caixas) [ Confira o Vídeo ]")</f>
      </c>
      <c r="C138" s="4" t="inlineStr">
        <is>
          <t>Não vendido</t>
        </is>
      </c>
      <c r="D138" s="4" t="inlineStr">
        <is>
          <t>0</t>
        </is>
      </c>
      <c r="E138" s="5" t="inlineStr">
        <is>
          <t>450,00</t>
        </is>
      </c>
      <c r="F138" s="4" t="inlineStr">
        <is>
          <t>200.00</t>
        </is>
      </c>
    </row>
    <row collapsed="false" customFormat="false" customHeight="false" hidden="false" ht="12.1" outlineLevel="0" r="139">
      <c r="A139" s="5" t="s">
        <f>=HYPERLINK("https://www.leilaoonline.net/lote/detalhe/122330", "714")</f>
      </c>
      <c r="B139" s="4" t="s">
        <f>=HYPERLINK("https://www.leilaoonline.net/lote/detalhe/122330", " LOTE C/ 30 GARRAFAS DE CACHAÇA DE BANANA (38 GL). 720ml CADA, FEITA COM EXTRATO NATURAL DE BANANA (CACHAÇA DA ROÇA)")</f>
      </c>
      <c r="C139" s="4" t="inlineStr">
        <is>
          <t>Não vendido</t>
        </is>
      </c>
      <c r="D139" s="4" t="inlineStr">
        <is>
          <t>0</t>
        </is>
      </c>
      <c r="E139" s="5" t="inlineStr">
        <is>
          <t>250,00</t>
        </is>
      </c>
      <c r="F139" s="4" t="inlineStr">
        <is>
          <t>50.00</t>
        </is>
      </c>
    </row>
    <row collapsed="false" customFormat="false" customHeight="false" hidden="false" ht="12.1" outlineLevel="0" r="140">
      <c r="A140" s="5" t="s">
        <f>=HYPERLINK("https://www.leilaoonline.net/lote/detalhe/122337", "752")</f>
      </c>
      <c r="B140" s="4" t="s">
        <f>=HYPERLINK("https://www.leilaoonline.net/lote/detalhe/122337", " 30 GARRAFAS DE CACHAÇA SABOR UMBURANA - 700ml CADA GARRAFA")</f>
      </c>
      <c r="C140" s="4" t="inlineStr">
        <is>
          <t>Não vendido</t>
        </is>
      </c>
      <c r="D140" s="4" t="inlineStr">
        <is>
          <t>0</t>
        </is>
      </c>
      <c r="E140" s="5" t="inlineStr">
        <is>
          <t>250,00</t>
        </is>
      </c>
      <c r="F140" s="4" t="inlineStr">
        <is>
          <t>50.00</t>
        </is>
      </c>
    </row>
    <row collapsed="false" customFormat="false" customHeight="false" hidden="false" ht="12.1" outlineLevel="0" r="141">
      <c r="A141" s="5" t="s">
        <f>=HYPERLINK("https://www.leilaoonline.net/lote/detalhe/122339", "753")</f>
      </c>
      <c r="B141" s="4" t="s">
        <f>=HYPERLINK("https://www.leilaoonline.net/lote/detalhe/122339", " 30 GARRAFAS DE CACHAÇA SABOR JABUTICABA - 700ml CADA GARRAFA")</f>
      </c>
      <c r="C141" s="4" t="inlineStr">
        <is>
          <t>Não vendido</t>
        </is>
      </c>
      <c r="D141" s="4" t="inlineStr">
        <is>
          <t>0</t>
        </is>
      </c>
      <c r="E141" s="5" t="inlineStr">
        <is>
          <t>250,00</t>
        </is>
      </c>
      <c r="F141" s="4" t="inlineStr">
        <is>
          <t>50.00</t>
        </is>
      </c>
    </row>
    <row collapsed="false" customFormat="false" customHeight="false" hidden="false" ht="12.1" outlineLevel="0" r="142">
      <c r="A142" s="5" t="s">
        <f>=HYPERLINK("https://www.leilaoonline.net/lote/detalhe/122283", "754")</f>
      </c>
      <c r="B142" s="4" t="s">
        <f>=HYPERLINK("https://www.leilaoonline.net/lote/detalhe/122283", " LOTE COM APROX. 100 UNIDADES DE SPINNERS , DIVERSOS MODELOS E CORES. (sem uso, nas caixas) [ Confira o Vídeo ]")</f>
      </c>
      <c r="C142" s="4" t="inlineStr">
        <is>
          <t>Não vendido</t>
        </is>
      </c>
      <c r="D142" s="4" t="inlineStr">
        <is>
          <t>0</t>
        </is>
      </c>
      <c r="E142" s="5" t="inlineStr">
        <is>
          <t>150,00</t>
        </is>
      </c>
      <c r="F142" s="4" t="inlineStr">
        <is>
          <t>200.00</t>
        </is>
      </c>
    </row>
    <row collapsed="false" customFormat="false" customHeight="false" hidden="false" ht="12.1" outlineLevel="0" r="143">
      <c r="A143" s="5" t="s">
        <f>=HYPERLINK("https://www.leilaoonline.net/lote/detalhe/122334", "757")</f>
      </c>
      <c r="B143" s="4" t="s">
        <f>=HYPERLINK("https://www.leilaoonline.net/lote/detalhe/122334", " 30 GARRAFAS DE CACHAÇA SABOR CANELINHA OURO - 700ml CADA GARRAFA")</f>
      </c>
      <c r="C143" s="4" t="inlineStr">
        <is>
          <t>Não vendido</t>
        </is>
      </c>
      <c r="D143" s="4" t="inlineStr">
        <is>
          <t>0</t>
        </is>
      </c>
      <c r="E143" s="5" t="inlineStr">
        <is>
          <t>250,00</t>
        </is>
      </c>
      <c r="F143" s="4" t="inlineStr">
        <is>
          <t>50.00</t>
        </is>
      </c>
    </row>
    <row collapsed="false" customFormat="false" customHeight="false" hidden="false" ht="12.1" outlineLevel="0" r="144">
      <c r="A144" s="5" t="s">
        <f>=HYPERLINK("https://www.leilaoonline.net/lote/detalhe/122328", "758")</f>
      </c>
      <c r="B144" s="4" t="s">
        <f>=HYPERLINK("https://www.leilaoonline.net/lote/detalhe/122328", " LOTE C/ 30 GARRAFAS DE CACHAÇA PRATA. 720ml CADA, ENVELHECIDAS NO BARRIL DE MADEIRA")</f>
      </c>
      <c r="C144" s="4" t="inlineStr">
        <is>
          <t>Não vendido</t>
        </is>
      </c>
      <c r="D144" s="4" t="inlineStr">
        <is>
          <t>0</t>
        </is>
      </c>
      <c r="E144" s="5" t="inlineStr">
        <is>
          <t>250,00</t>
        </is>
      </c>
      <c r="F144" s="4" t="inlineStr">
        <is>
          <t>50.00</t>
        </is>
      </c>
    </row>
    <row collapsed="false" customFormat="false" customHeight="false" hidden="false" ht="12.1" outlineLevel="0" r="145">
      <c r="A145" s="5" t="s">
        <f>=HYPERLINK("https://www.leilaoonline.net/lote/detalhe/122270", "765")</f>
      </c>
      <c r="B145" s="4" t="s">
        <f>=HYPERLINK("https://www.leilaoonline.net/lote/detalhe/122270", " LOTE COM APROX. 100 UNIDADES DE SPINNERS , DIVERSOS MODELOS E CORES. (sem uso, nas caixas) [ Confira o Vídeo ]")</f>
      </c>
      <c r="C145" s="4" t="inlineStr">
        <is>
          <t>Não vendido</t>
        </is>
      </c>
      <c r="D145" s="4" t="inlineStr">
        <is>
          <t>0</t>
        </is>
      </c>
      <c r="E145" s="5" t="inlineStr">
        <is>
          <t>150,00</t>
        </is>
      </c>
      <c r="F145" s="4" t="inlineStr">
        <is>
          <t>200.00</t>
        </is>
      </c>
    </row>
    <row collapsed="false" customFormat="false" customHeight="false" hidden="false" ht="12.1" outlineLevel="0" r="146">
      <c r="A146" s="5" t="s">
        <f>=HYPERLINK("https://www.leilaoonline.net/lote/detalhe/122329", "799")</f>
      </c>
      <c r="B146" s="4" t="s">
        <f>=HYPERLINK("https://www.leilaoonline.net/lote/detalhe/122329", " LOTE C/ 30 GARRAFAS DE CACHAÇA DE BANANA (38 GL). 720ml CADA, FEITA COM EXTRATO NATURAL DE BANANA (CACHAÇA DA ROÇA)")</f>
      </c>
      <c r="C146" s="4" t="inlineStr">
        <is>
          <t>Não vendido</t>
        </is>
      </c>
      <c r="D146" s="4" t="inlineStr">
        <is>
          <t>0</t>
        </is>
      </c>
      <c r="E146" s="5" t="inlineStr">
        <is>
          <t>250,00</t>
        </is>
      </c>
      <c r="F146" s="4" t="inlineStr">
        <is>
          <t>50.00</t>
        </is>
      </c>
    </row>
    <row collapsed="false" customFormat="false" customHeight="false" hidden="false" ht="12.1" outlineLevel="0" r="147">
      <c r="A147" s="5" t="s">
        <f>=HYPERLINK("https://www.leilaoonline.net/lote/detalhe/122333", "801")</f>
      </c>
      <c r="B147" s="4" t="s">
        <f>=HYPERLINK("https://www.leilaoonline.net/lote/detalhe/122333", " 30 GARRAFAS DE CACHAÇA SABOR COQUNHO MEL - 700ml CADA GARRAFA")</f>
      </c>
      <c r="C147" s="4" t="inlineStr">
        <is>
          <t>Não vendido</t>
        </is>
      </c>
      <c r="D147" s="4" t="inlineStr">
        <is>
          <t>0</t>
        </is>
      </c>
      <c r="E147" s="5" t="inlineStr">
        <is>
          <t>250,00</t>
        </is>
      </c>
      <c r="F147" s="4" t="inlineStr">
        <is>
          <t>50.00</t>
        </is>
      </c>
    </row>
    <row collapsed="false" customFormat="false" customHeight="false" hidden="false" ht="12.1" outlineLevel="0" r="148">
      <c r="A148" s="5" t="s">
        <f>=HYPERLINK("https://www.leilaoonline.net/lote/detalhe/122336", "805")</f>
      </c>
      <c r="B148" s="4" t="s">
        <f>=HYPERLINK("https://www.leilaoonline.net/lote/detalhe/122336", " 30 GARRAFAS DE CACHAÇA SABOR PEQUI - 700ml CADA GARRAFA")</f>
      </c>
      <c r="C148" s="4" t="inlineStr">
        <is>
          <t>Não vendido</t>
        </is>
      </c>
      <c r="D148" s="4" t="inlineStr">
        <is>
          <t>0</t>
        </is>
      </c>
      <c r="E148" s="5" t="inlineStr">
        <is>
          <t>250,00</t>
        </is>
      </c>
      <c r="F148" s="4" t="inlineStr">
        <is>
          <t>50.00</t>
        </is>
      </c>
    </row>
  </sheetData>
  <mergeCells>
    <mergeCell ref="A2:F4"/>
    <mergeCell ref="B6:F6"/>
    <mergeCell ref="B7:F7"/>
    <mergeCell ref="B8:F8"/>
  </mergeCells>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2026-05-15T17:43:05.00Z</dcterms:created>
  <dc:creator>Tellks Tecnologia</dc:creator>
  <cp:revision>0</cp:revision>
</cp:coreProperties>
</file>