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MÁQUINAS PESADAS * IMPLEMENTOS * SUCATAS * MOTORES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13/05/2022 10:30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Gustavo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=HYPERLINK("https://www.leilaoonline.net/lote/detalhe/127303", "000")</f>
      </c>
      <c r="B11" s="4" t="s">
        <f>=HYPERLINK("https://www.leilaoonline.net/lote/detalhe/127303", " MB 1214 C 1997 com Munck PKB 1550")</f>
      </c>
      <c r="C11" s="4" t="inlineStr">
        <is>
          <t>Não vendido</t>
        </is>
      </c>
      <c r="D11" s="4" t="inlineStr">
        <is>
          <t>1</t>
        </is>
      </c>
      <c r="E11" s="5" t="inlineStr">
        <is>
          <t>130.000,00</t>
        </is>
      </c>
      <c r="F11" s="4" t="inlineStr">
        <is>
          <t>1000.00</t>
        </is>
      </c>
    </row>
    <row collapsed="false" customFormat="false" customHeight="false" hidden="false" ht="12.1" outlineLevel="0" r="12">
      <c r="A12" s="5" t="s">
        <f>=HYPERLINK("https://www.leilaoonline.net/lote/detalhe/126434", "001")</f>
      </c>
      <c r="B12" s="4" t="s">
        <f>=HYPERLINK("https://www.leilaoonline.net/lote/detalhe/126434", " Compressor de caminhão Silo")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1.000,00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=HYPERLINK("https://www.leilaoonline.net/lote/detalhe/126435", "002")</f>
      </c>
      <c r="B13" s="4" t="s">
        <f>=HYPERLINK("https://www.leilaoonline.net/lote/detalhe/126435", " Motor - 110cv")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5.000,00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=HYPERLINK("https://www.leilaoonline.net/lote/detalhe/126436", "003")</f>
      </c>
      <c r="B14" s="4" t="s">
        <f>=HYPERLINK("https://www.leilaoonline.net/lote/detalhe/126436", " Lote com: 2 uni. Motores")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2.000,00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=HYPERLINK("https://www.leilaoonline.net/lote/detalhe/126451", "004")</f>
      </c>
      <c r="B15" s="4" t="s">
        <f>=HYPERLINK("https://www.leilaoonline.net/lote/detalhe/126451", " Engenho de cana")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500,00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=HYPERLINK("https://www.leilaoonline.net/lote/detalhe/126437", "005")</f>
      </c>
      <c r="B16" s="4" t="s">
        <f>=HYPERLINK("https://www.leilaoonline.net/lote/detalhe/126437", " Aranha Hidráulica - Aprox. 150 x 120")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14.000,00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=HYPERLINK("https://www.leilaoonline.net/lote/detalhe/126452", "006")</f>
      </c>
      <c r="B17" s="4" t="s">
        <f>=HYPERLINK("https://www.leilaoonline.net/lote/detalhe/126452", " Bomba de água Allis - 1800 L/h -1992 - Aprox. 1.60 x 1.40")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2.000,00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=HYPERLINK("https://www.leilaoonline.net/lote/detalhe/126448", "007")</f>
      </c>
      <c r="B18" s="4" t="s">
        <f>=HYPERLINK("https://www.leilaoonline.net/lote/detalhe/126448", " Usina de Asfalto ")</f>
      </c>
      <c r="C18" s="4" t="inlineStr">
        <is>
          <t>Não vendido</t>
        </is>
      </c>
      <c r="D18" s="4" t="inlineStr">
        <is>
          <t>1</t>
        </is>
      </c>
      <c r="E18" s="5" t="inlineStr">
        <is>
          <t>8.000,00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=HYPERLINK("https://www.leilaoonline.net/lote/detalhe/126444", "008")</f>
      </c>
      <c r="B19" s="4" t="s">
        <f>=HYPERLINK("https://www.leilaoonline.net/lote/detalhe/126444", " Carro de boi antigo 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2.000,00</t>
        </is>
      </c>
      <c r="F19" s="4" t="inlineStr">
        <is>
          <t>250.00</t>
        </is>
      </c>
    </row>
    <row collapsed="false" customFormat="false" customHeight="false" hidden="false" ht="12.1" outlineLevel="0" r="20">
      <c r="A20" s="5" t="s">
        <f>=HYPERLINK("https://www.leilaoonline.net/lote/detalhe/126445", "009")</f>
      </c>
      <c r="B20" s="4" t="s">
        <f>=HYPERLINK("https://www.leilaoonline.net/lote/detalhe/126445", " Moinho de bola industrial 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14.000,00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=HYPERLINK("https://www.leilaoonline.net/lote/detalhe/126453", "010")</f>
      </c>
      <c r="B21" s="4" t="s">
        <f>=HYPERLINK("https://www.leilaoonline.net/lote/detalhe/126453", " Desengrosso para madeira ")</f>
      </c>
      <c r="C21" s="4" t="inlineStr">
        <is>
          <t>Não vendido</t>
        </is>
      </c>
      <c r="D21" s="4" t="inlineStr">
        <is>
          <t>2</t>
        </is>
      </c>
      <c r="E21" s="5" t="inlineStr">
        <is>
          <t>1.250,00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=HYPERLINK("https://www.leilaoonline.net/lote/detalhe/126440", "011")</f>
      </c>
      <c r="B22" s="4" t="s">
        <f>=HYPERLINK("https://www.leilaoonline.net/lote/detalhe/126440", " Exaustor - aprox. 150 x 100 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3.000,00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=HYPERLINK("https://www.leilaoonline.net/lote/detalhe/126438", "012")</f>
      </c>
      <c r="B23" s="4" t="s">
        <f>=HYPERLINK("https://www.leilaoonline.net/lote/detalhe/126438", " Moinho Pet - Aprox 130 x 100")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18.000,00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=HYPERLINK("https://www.leilaoonline.net/lote/detalhe/126442", "013")</f>
      </c>
      <c r="B24" s="4" t="s">
        <f>=HYPERLINK("https://www.leilaoonline.net/lote/detalhe/126442", " Lote com: 20 uni. Prateleiras - Apróx 2.400 Kg - Preço Por KG")</f>
      </c>
      <c r="C24" s="4" t="inlineStr">
        <is>
          <t>Não vendido</t>
        </is>
      </c>
      <c r="D24" s="4" t="inlineStr">
        <is>
          <t>4</t>
        </is>
      </c>
      <c r="E24" s="5" t="inlineStr">
        <is>
          <t>1,60</t>
        </is>
      </c>
      <c r="F24" s="4" t="inlineStr">
        <is>
          <t>0.20</t>
        </is>
      </c>
    </row>
    <row collapsed="false" customFormat="false" customHeight="false" hidden="false" ht="12.1" outlineLevel="0" r="25">
      <c r="A25" s="5" t="s">
        <f>=HYPERLINK("https://www.leilaoonline.net/lote/detalhe/126443", "014")</f>
      </c>
      <c r="B25" s="4" t="s">
        <f>=HYPERLINK("https://www.leilaoonline.net/lote/detalhe/126443", " Eixo diferencial de caterpillar  966")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2.000,00</t>
        </is>
      </c>
      <c r="F25" s="4" t="inlineStr">
        <is>
          <t>500.00</t>
        </is>
      </c>
    </row>
    <row collapsed="false" customFormat="false" customHeight="false" hidden="false" ht="12.1" outlineLevel="0" r="26">
      <c r="A26" s="5" t="s">
        <f>=HYPERLINK("https://www.leilaoonline.net/lote/detalhe/126447", "015")</f>
      </c>
      <c r="B26" s="4" t="s">
        <f>=HYPERLINK("https://www.leilaoonline.net/lote/detalhe/126447", " Corrente diversas de maquina de esteiras  - Apróx. 5 toneladas - Preços por KG")</f>
      </c>
      <c r="C26" s="4" t="inlineStr">
        <is>
          <t>Não vendido</t>
        </is>
      </c>
      <c r="D26" s="4" t="inlineStr">
        <is>
          <t>4</t>
        </is>
      </c>
      <c r="E26" s="5" t="inlineStr">
        <is>
          <t>1,60</t>
        </is>
      </c>
      <c r="F26" s="4" t="inlineStr">
        <is>
          <t>0.20</t>
        </is>
      </c>
    </row>
    <row collapsed="false" customFormat="false" customHeight="false" hidden="false" ht="12.1" outlineLevel="0" r="27">
      <c r="A27" s="5" t="s">
        <f>=HYPERLINK("https://www.leilaoonline.net/lote/detalhe/126450", "016")</f>
      </c>
      <c r="B27" s="4" t="s">
        <f>=HYPERLINK("https://www.leilaoonline.net/lote/detalhe/126450", " Caçambas - Aproximadamente 700Kg Por caçamba - Lances por KG")</f>
      </c>
      <c r="C27" s="4" t="inlineStr">
        <is>
          <t>Não vendido</t>
        </is>
      </c>
      <c r="D27" s="4" t="inlineStr">
        <is>
          <t>12</t>
        </is>
      </c>
      <c r="E27" s="5" t="inlineStr">
        <is>
          <t>3,20</t>
        </is>
      </c>
      <c r="F27" s="4" t="inlineStr">
        <is>
          <t>0.20</t>
        </is>
      </c>
    </row>
    <row collapsed="false" customFormat="false" customHeight="false" hidden="false" ht="12.1" outlineLevel="0" r="28">
      <c r="A28" s="5" t="s">
        <f>=HYPERLINK("https://www.leilaoonline.net/lote/detalhe/126446", "017")</f>
      </c>
      <c r="B28" s="4" t="s">
        <f>=HYPERLINK("https://www.leilaoonline.net/lote/detalhe/126446", " Rolo Compactador ")</f>
      </c>
      <c r="C28" s="4" t="inlineStr">
        <is>
          <t>Não vendido</t>
        </is>
      </c>
      <c r="D28" s="4" t="inlineStr">
        <is>
          <t>1</t>
        </is>
      </c>
      <c r="E28" s="5" t="inlineStr">
        <is>
          <t>7.000,00</t>
        </is>
      </c>
      <c r="F28" s="4" t="inlineStr">
        <is>
          <t>500.00</t>
        </is>
      </c>
    </row>
    <row collapsed="false" customFormat="false" customHeight="false" hidden="false" ht="12.1" outlineLevel="0" r="29">
      <c r="A29" s="5" t="s">
        <f>=HYPERLINK("https://www.leilaoonline.net/lote/detalhe/126439", "018")</f>
      </c>
      <c r="B29" s="4" t="s">
        <f>=HYPERLINK("https://www.leilaoonline.net/lote/detalhe/126439", " Motor a vapor antigo - Aprox.6.000 kg - Lances por KG")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1,00</t>
        </is>
      </c>
      <c r="F29" s="4" t="inlineStr">
        <is>
          <t>0.20</t>
        </is>
      </c>
    </row>
    <row collapsed="false" customFormat="false" customHeight="false" hidden="false" ht="12.1" outlineLevel="0" r="30">
      <c r="A30" s="5" t="s">
        <f>=HYPERLINK("https://www.leilaoonline.net/lote/detalhe/126441", "019")</f>
      </c>
      <c r="B30" s="4" t="s">
        <f>=HYPERLINK("https://www.leilaoonline.net/lote/detalhe/126441", " Guilhotina Grande")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2.000,00</t>
        </is>
      </c>
      <c r="F30" s="4" t="inlineStr">
        <is>
          <t>500.00</t>
        </is>
      </c>
    </row>
    <row collapsed="false" customFormat="false" customHeight="false" hidden="false" ht="12.1" outlineLevel="0" r="31">
      <c r="A31" s="5" t="s">
        <f>=HYPERLINK("https://www.leilaoonline.net/lote/detalhe/126454", "020")</f>
      </c>
      <c r="B31" s="4" t="s">
        <f>=HYPERLINK("https://www.leilaoonline.net/lote/detalhe/126454", " Diferencial Rockwell reduzido")</f>
      </c>
      <c r="C31" s="4" t="inlineStr">
        <is>
          <t>Não vendido</t>
        </is>
      </c>
      <c r="D31" s="4" t="inlineStr">
        <is>
          <t>1</t>
        </is>
      </c>
      <c r="E31" s="5" t="inlineStr">
        <is>
          <t>5.000,00</t>
        </is>
      </c>
      <c r="F31" s="4" t="inlineStr">
        <is>
          <t>500.00</t>
        </is>
      </c>
    </row>
    <row collapsed="false" customFormat="false" customHeight="false" hidden="false" ht="12.1" outlineLevel="0" r="32">
      <c r="A32" s="5" t="s">
        <f>=HYPERLINK("https://www.leilaoonline.net/lote/detalhe/126449", "021")</f>
      </c>
      <c r="B32" s="4" t="s">
        <f>=HYPERLINK("https://www.leilaoonline.net/lote/detalhe/126449", " Filtro de Manga Industrial")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15.000,00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=HYPERLINK("https://www.leilaoonline.net/lote/detalhe/126455", "022")</f>
      </c>
      <c r="B33" s="4" t="s">
        <f>=HYPERLINK("https://www.leilaoonline.net/lote/detalhe/126455", " Motor diesel volvo 2230 - LOCAL: NARANDIBA/ SP 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2.000,00</t>
        </is>
      </c>
      <c r="F33" s="4" t="inlineStr">
        <is>
          <t>500.00</t>
        </is>
      </c>
    </row>
    <row collapsed="false" customFormat="false" customHeight="false" hidden="false" ht="12.1" outlineLevel="0" r="34">
      <c r="A34" s="5" t="s">
        <f>=HYPERLINK("https://www.leilaoonline.net/lote/detalhe/126457", "023")</f>
      </c>
      <c r="B34" s="4" t="s">
        <f>=HYPERLINK("https://www.leilaoonline.net/lote/detalhe/126457", " Jogo Roda Amarok - aro 22 - 265/35")</f>
      </c>
      <c r="C34" s="4" t="inlineStr">
        <is>
          <t>Não vendido</t>
        </is>
      </c>
      <c r="D34" s="4" t="inlineStr">
        <is>
          <t>2</t>
        </is>
      </c>
      <c r="E34" s="5" t="inlineStr">
        <is>
          <t>1.250,00</t>
        </is>
      </c>
      <c r="F34" s="4" t="inlineStr">
        <is>
          <t>250.00</t>
        </is>
      </c>
    </row>
    <row collapsed="false" customFormat="false" customHeight="false" hidden="false" ht="12.1" outlineLevel="0" r="35">
      <c r="A35" s="5" t="s">
        <f>=HYPERLINK("https://www.leilaoonline.net/lote/detalhe/126456", "024")</f>
      </c>
      <c r="B35" s="4" t="s">
        <f>=HYPERLINK("https://www.leilaoonline.net/lote/detalhe/126456", " Moinho")</f>
      </c>
      <c r="C35" s="4" t="inlineStr">
        <is>
          <t>Não vendido</t>
        </is>
      </c>
      <c r="D35" s="4" t="inlineStr">
        <is>
          <t>2</t>
        </is>
      </c>
      <c r="E35" s="5" t="inlineStr">
        <is>
          <t>2.500,00</t>
        </is>
      </c>
      <c r="F35" s="4" t="inlineStr">
        <is>
          <t>500.00</t>
        </is>
      </c>
    </row>
    <row collapsed="false" customFormat="false" customHeight="false" hidden="false" ht="12.1" outlineLevel="0" r="36">
      <c r="A36" s="5" t="s">
        <f>=HYPERLINK("https://www.leilaoonline.net/lote/detalhe/126461", "025")</f>
      </c>
      <c r="B36" s="4" t="s">
        <f>=HYPERLINK("https://www.leilaoonline.net/lote/detalhe/126461", " Motor Diesel ")</f>
      </c>
      <c r="C36" s="4" t="inlineStr">
        <is>
          <t>Não vendido</t>
        </is>
      </c>
      <c r="D36" s="4" t="inlineStr">
        <is>
          <t>1</t>
        </is>
      </c>
      <c r="E36" s="5" t="inlineStr">
        <is>
          <t>100,00</t>
        </is>
      </c>
      <c r="F36" s="4" t="inlineStr">
        <is>
          <t>100.00</t>
        </is>
      </c>
    </row>
    <row collapsed="false" customFormat="false" customHeight="false" hidden="false" ht="12.1" outlineLevel="0" r="37">
      <c r="A37" s="5" t="s">
        <f>=HYPERLINK("https://www.leilaoonline.net/lote/detalhe/126460", "026")</f>
      </c>
      <c r="B37" s="4" t="s">
        <f>=HYPERLINK("https://www.leilaoonline.net/lote/detalhe/126460", " Compressor 140 IBF")</f>
      </c>
      <c r="C37" s="4" t="inlineStr">
        <is>
          <t>Não vendido</t>
        </is>
      </c>
      <c r="D37" s="4" t="inlineStr">
        <is>
          <t>1</t>
        </is>
      </c>
      <c r="E37" s="5" t="inlineStr">
        <is>
          <t>1.000,00</t>
        </is>
      </c>
      <c r="F37" s="4" t="inlineStr">
        <is>
          <t>250.00</t>
        </is>
      </c>
    </row>
    <row collapsed="false" customFormat="false" customHeight="false" hidden="false" ht="12.1" outlineLevel="0" r="38">
      <c r="A38" s="5" t="s">
        <f>=HYPERLINK("https://www.leilaoonline.net/lote/detalhe/126458", "027")</f>
      </c>
      <c r="B38" s="4" t="s">
        <f>=HYPERLINK("https://www.leilaoonline.net/lote/detalhe/126458", " Lote com: 4 Pneus Off-road - Com rodas")</f>
      </c>
      <c r="C38" s="4" t="inlineStr">
        <is>
          <t>Não vendido</t>
        </is>
      </c>
      <c r="D38" s="4" t="inlineStr">
        <is>
          <t>3</t>
        </is>
      </c>
      <c r="E38" s="5" t="inlineStr">
        <is>
          <t>1.500,00</t>
        </is>
      </c>
      <c r="F38" s="4" t="inlineStr">
        <is>
          <t>250.00</t>
        </is>
      </c>
    </row>
    <row collapsed="false" customFormat="false" customHeight="false" hidden="false" ht="12.1" outlineLevel="0" r="39">
      <c r="A39" s="5" t="s">
        <f>=HYPERLINK("https://www.leilaoonline.net/lote/detalhe/126459", "028")</f>
      </c>
      <c r="B39" s="4" t="s">
        <f>=HYPERLINK("https://www.leilaoonline.net/lote/detalhe/126459", " Talha Industrial")</f>
      </c>
      <c r="C39" s="4" t="inlineStr">
        <is>
          <t>Não vendido</t>
        </is>
      </c>
      <c r="D39" s="4" t="inlineStr">
        <is>
          <t>5</t>
        </is>
      </c>
      <c r="E39" s="5" t="inlineStr">
        <is>
          <t>2.050,00</t>
        </is>
      </c>
      <c r="F39" s="4" t="inlineStr">
        <is>
          <t>250.00</t>
        </is>
      </c>
    </row>
    <row collapsed="false" customFormat="false" customHeight="false" hidden="false" ht="12.1" outlineLevel="0" r="40">
      <c r="A40" s="5" t="s">
        <f>=HYPERLINK("https://www.leilaoonline.net/lote/detalhe/126464", "029")</f>
      </c>
      <c r="B40" s="4" t="s">
        <f>=HYPERLINK("https://www.leilaoonline.net/lote/detalhe/126464", "  Painel Hidráulico com motor e bomba")</f>
      </c>
      <c r="C40" s="4" t="inlineStr">
        <is>
          <t>Vendido</t>
        </is>
      </c>
      <c r="D40" s="4" t="inlineStr">
        <is>
          <t>2</t>
        </is>
      </c>
      <c r="E40" s="5" t="inlineStr">
        <is>
          <t>4.250,00</t>
        </is>
      </c>
      <c r="F40" s="4" t="inlineStr">
        <is>
          <t>250.00</t>
        </is>
      </c>
    </row>
    <row collapsed="false" customFormat="false" customHeight="false" hidden="false" ht="12.1" outlineLevel="0" r="41">
      <c r="A41" s="5" t="s">
        <f>=HYPERLINK("https://www.leilaoonline.net/lote/detalhe/126463", "030")</f>
      </c>
      <c r="B41" s="4" t="s">
        <f>=HYPERLINK("https://www.leilaoonline.net/lote/detalhe/126463", " Caçamba ")</f>
      </c>
      <c r="C41" s="4" t="inlineStr">
        <is>
          <t>Não vendido</t>
        </is>
      </c>
      <c r="D41" s="4" t="inlineStr">
        <is>
          <t>2</t>
        </is>
      </c>
      <c r="E41" s="5" t="inlineStr">
        <is>
          <t>1.250,00</t>
        </is>
      </c>
      <c r="F41" s="4" t="inlineStr">
        <is>
          <t>250.00</t>
        </is>
      </c>
    </row>
    <row collapsed="false" customFormat="false" customHeight="false" hidden="false" ht="12.1" outlineLevel="0" r="42">
      <c r="A42" s="5" t="s">
        <f>=HYPERLINK("https://www.leilaoonline.net/lote/detalhe/126462", "031")</f>
      </c>
      <c r="B42" s="4" t="s">
        <f>=HYPERLINK("https://www.leilaoonline.net/lote/detalhe/126462", " Bomba 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500,00</t>
        </is>
      </c>
      <c r="F42" s="4" t="inlineStr">
        <is>
          <t>100.00</t>
        </is>
      </c>
    </row>
    <row collapsed="false" customFormat="false" customHeight="false" hidden="false" ht="12.1" outlineLevel="0" r="43">
      <c r="A43" s="5" t="s">
        <f>=HYPERLINK("https://www.leilaoonline.net/lote/detalhe/126533", "032")</f>
      </c>
      <c r="B43" s="4" t="s">
        <f>=HYPERLINK("https://www.leilaoonline.net/lote/detalhe/126533", "Munck guindaste grua  2010 - ECO mod. 10.000 - Duas lanças Hidráulicas  - Para reaproveitamento")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12.000,00</t>
        </is>
      </c>
      <c r="F43" s="4" t="inlineStr">
        <is>
          <t>500.00</t>
        </is>
      </c>
    </row>
    <row collapsed="false" customFormat="false" customHeight="false" hidden="false" ht="12.1" outlineLevel="0" r="44">
      <c r="A44" s="5" t="s">
        <f>=HYPERLINK("https://www.leilaoonline.net/lote/detalhe/126519", "058")</f>
      </c>
      <c r="B44" s="4" t="s">
        <f>=HYPERLINK("https://www.leilaoonline.net/lote/detalhe/126519", "Máquina de costura  id.1")</f>
      </c>
      <c r="C44" s="4" t="inlineStr">
        <is>
          <t>Não vendido</t>
        </is>
      </c>
      <c r="D44" s="4" t="inlineStr">
        <is>
          <t>1</t>
        </is>
      </c>
      <c r="E44" s="5" t="inlineStr">
        <is>
          <t>108,00</t>
        </is>
      </c>
      <c r="F44" s="4" t="inlineStr">
        <is>
          <t>100.00</t>
        </is>
      </c>
    </row>
    <row collapsed="false" customFormat="false" customHeight="false" hidden="false" ht="12.1" outlineLevel="0" r="45">
      <c r="A45" s="5" t="s">
        <f>=HYPERLINK("https://www.leilaoonline.net/lote/detalhe/126520", "059")</f>
      </c>
      <c r="B45" s="4" t="s">
        <f>=HYPERLINK("https://www.leilaoonline.net/lote/detalhe/126520", "Máquina de costura Id. 2")</f>
      </c>
      <c r="C45" s="4" t="inlineStr">
        <is>
          <t>Não vendido</t>
        </is>
      </c>
      <c r="D45" s="4" t="inlineStr">
        <is>
          <t>1</t>
        </is>
      </c>
      <c r="E45" s="5" t="inlineStr">
        <is>
          <t>108,00</t>
        </is>
      </c>
      <c r="F45" s="4" t="inlineStr">
        <is>
          <t>100.00</t>
        </is>
      </c>
    </row>
    <row collapsed="false" customFormat="false" customHeight="false" hidden="false" ht="12.1" outlineLevel="0" r="46">
      <c r="A46" s="5" t="s">
        <f>=HYPERLINK("https://www.leilaoonline.net/lote/detalhe/126521", "060")</f>
      </c>
      <c r="B46" s="4" t="s">
        <f>=HYPERLINK("https://www.leilaoonline.net/lote/detalhe/126521", "Máquina de costura Id.3")</f>
      </c>
      <c r="C46" s="4" t="inlineStr">
        <is>
          <t>Não vendido</t>
        </is>
      </c>
      <c r="D46" s="4" t="inlineStr">
        <is>
          <t>1</t>
        </is>
      </c>
      <c r="E46" s="5" t="inlineStr">
        <is>
          <t>108,00</t>
        </is>
      </c>
      <c r="F46" s="4" t="inlineStr">
        <is>
          <t>100.00</t>
        </is>
      </c>
    </row>
    <row collapsed="false" customFormat="false" customHeight="false" hidden="false" ht="12.1" outlineLevel="0" r="47">
      <c r="A47" s="5" t="s">
        <f>=HYPERLINK("https://www.leilaoonline.net/lote/detalhe/126522", "061")</f>
      </c>
      <c r="B47" s="4" t="s">
        <f>=HYPERLINK("https://www.leilaoonline.net/lote/detalhe/126522", "Máquina de costura Id. 4 ")</f>
      </c>
      <c r="C47" s="4" t="inlineStr">
        <is>
          <t>Não vendido</t>
        </is>
      </c>
      <c r="D47" s="4" t="inlineStr">
        <is>
          <t>1</t>
        </is>
      </c>
      <c r="E47" s="5" t="inlineStr">
        <is>
          <t>108,00</t>
        </is>
      </c>
      <c r="F47" s="4" t="inlineStr">
        <is>
          <t>100.00</t>
        </is>
      </c>
    </row>
    <row collapsed="false" customFormat="false" customHeight="false" hidden="false" ht="12.1" outlineLevel="0" r="48">
      <c r="A48" s="5" t="s">
        <f>=HYPERLINK("https://www.leilaoonline.net/lote/detalhe/126523", "062")</f>
      </c>
      <c r="B48" s="4" t="s">
        <f>=HYPERLINK("https://www.leilaoonline.net/lote/detalhe/126523", "Máquina de costura Id. 5 ")</f>
      </c>
      <c r="C48" s="4" t="inlineStr">
        <is>
          <t>Não vendido</t>
        </is>
      </c>
      <c r="D48" s="4" t="inlineStr">
        <is>
          <t>1</t>
        </is>
      </c>
      <c r="E48" s="5" t="inlineStr">
        <is>
          <t>108,00</t>
        </is>
      </c>
      <c r="F48" s="4" t="inlineStr">
        <is>
          <t>100.00</t>
        </is>
      </c>
    </row>
    <row collapsed="false" customFormat="false" customHeight="false" hidden="false" ht="12.1" outlineLevel="0" r="49">
      <c r="A49" s="5" t="s">
        <f>=HYPERLINK("https://www.leilaoonline.net/lote/detalhe/126524", "063")</f>
      </c>
      <c r="B49" s="4" t="s">
        <f>=HYPERLINK("https://www.leilaoonline.net/lote/detalhe/126524", "Máquina de costura - Id. 6")</f>
      </c>
      <c r="C49" s="4" t="inlineStr">
        <is>
          <t>Não vendido</t>
        </is>
      </c>
      <c r="D49" s="4" t="inlineStr">
        <is>
          <t>1</t>
        </is>
      </c>
      <c r="E49" s="5" t="inlineStr">
        <is>
          <t>108,00</t>
        </is>
      </c>
      <c r="F49" s="4" t="inlineStr">
        <is>
          <t>100.00</t>
        </is>
      </c>
    </row>
    <row collapsed="false" customFormat="false" customHeight="false" hidden="false" ht="12.1" outlineLevel="0" r="50">
      <c r="A50" s="5" t="s">
        <f>=HYPERLINK("https://www.leilaoonline.net/lote/detalhe/126525", "064")</f>
      </c>
      <c r="B50" s="4" t="s">
        <f>=HYPERLINK("https://www.leilaoonline.net/lote/detalhe/126525", "Maquina de costura Id. 7")</f>
      </c>
      <c r="C50" s="4" t="inlineStr">
        <is>
          <t>Não vendido</t>
        </is>
      </c>
      <c r="D50" s="4" t="inlineStr">
        <is>
          <t>1</t>
        </is>
      </c>
      <c r="E50" s="5" t="inlineStr">
        <is>
          <t>108,00</t>
        </is>
      </c>
      <c r="F50" s="4" t="inlineStr">
        <is>
          <t>100.00</t>
        </is>
      </c>
    </row>
    <row collapsed="false" customFormat="false" customHeight="false" hidden="false" ht="12.1" outlineLevel="0" r="51">
      <c r="A51" s="5" t="s">
        <f>=HYPERLINK("https://www.leilaoonline.net/lote/detalhe/126526", "065")</f>
      </c>
      <c r="B51" s="4" t="s">
        <f>=HYPERLINK("https://www.leilaoonline.net/lote/detalhe/126526", "Máquina de costura Id. 8 ")</f>
      </c>
      <c r="C51" s="4" t="inlineStr">
        <is>
          <t>Não vendido</t>
        </is>
      </c>
      <c r="D51" s="4" t="inlineStr">
        <is>
          <t>1</t>
        </is>
      </c>
      <c r="E51" s="5" t="inlineStr">
        <is>
          <t>108,00</t>
        </is>
      </c>
      <c r="F51" s="4" t="inlineStr">
        <is>
          <t>100.00</t>
        </is>
      </c>
    </row>
    <row collapsed="false" customFormat="false" customHeight="false" hidden="false" ht="12.1" outlineLevel="0" r="52">
      <c r="A52" s="5" t="s">
        <f>=HYPERLINK("https://www.leilaoonline.net/lote/detalhe/126527", "066")</f>
      </c>
      <c r="B52" s="4" t="s">
        <f>=HYPERLINK("https://www.leilaoonline.net/lote/detalhe/126527", "Máquina de costura Id. 9 ")</f>
      </c>
      <c r="C52" s="4" t="inlineStr">
        <is>
          <t>Não vendido</t>
        </is>
      </c>
      <c r="D52" s="4" t="inlineStr">
        <is>
          <t>1</t>
        </is>
      </c>
      <c r="E52" s="5" t="inlineStr">
        <is>
          <t>108,00</t>
        </is>
      </c>
      <c r="F52" s="4" t="inlineStr">
        <is>
          <t>100.00</t>
        </is>
      </c>
    </row>
    <row collapsed="false" customFormat="false" customHeight="false" hidden="false" ht="12.1" outlineLevel="0" r="53">
      <c r="A53" s="5" t="s">
        <f>=HYPERLINK("https://www.leilaoonline.net/lote/detalhe/126528", "067")</f>
      </c>
      <c r="B53" s="4" t="s">
        <f>=HYPERLINK("https://www.leilaoonline.net/lote/detalhe/126528", "Máquina de costura Id. 10 ")</f>
      </c>
      <c r="C53" s="4" t="inlineStr">
        <is>
          <t>Não vendido</t>
        </is>
      </c>
      <c r="D53" s="4" t="inlineStr">
        <is>
          <t>1</t>
        </is>
      </c>
      <c r="E53" s="5" t="inlineStr">
        <is>
          <t>108,00</t>
        </is>
      </c>
      <c r="F53" s="4" t="inlineStr">
        <is>
          <t>100.00</t>
        </is>
      </c>
    </row>
    <row collapsed="false" customFormat="false" customHeight="false" hidden="false" ht="12.1" outlineLevel="0" r="54">
      <c r="A54" s="5" t="s">
        <f>=HYPERLINK("https://www.leilaoonline.net/lote/detalhe/126499", "068")</f>
      </c>
      <c r="B54" s="4" t="s">
        <f>=HYPERLINK("https://www.leilaoonline.net/lote/detalhe/126499", "Caldeira de vapor - 5.0G 2002 tipo m3p - 5 toneladas de vapor por hora")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70.000,00</t>
        </is>
      </c>
      <c r="F54" s="4" t="inlineStr">
        <is>
          <t>1000.00</t>
        </is>
      </c>
    </row>
    <row collapsed="false" customFormat="false" customHeight="false" hidden="false" ht="12.1" outlineLevel="0" r="55">
      <c r="A55" s="5" t="s">
        <f>=HYPERLINK("https://www.leilaoonline.net/lote/detalhe/126465", "069")</f>
      </c>
      <c r="B55" s="4" t="s">
        <f>=HYPERLINK("https://www.leilaoonline.net/lote/detalhe/126465", "Compressor")</f>
      </c>
      <c r="C55" s="4" t="inlineStr">
        <is>
          <t>Não vendido</t>
        </is>
      </c>
      <c r="D55" s="4" t="inlineStr">
        <is>
          <t>2</t>
        </is>
      </c>
      <c r="E55" s="5" t="inlineStr">
        <is>
          <t>1.250,00</t>
        </is>
      </c>
      <c r="F55" s="4" t="inlineStr">
        <is>
          <t>250.00</t>
        </is>
      </c>
    </row>
    <row collapsed="false" customFormat="false" customHeight="false" hidden="false" ht="12.1" outlineLevel="0" r="56">
      <c r="A56" s="5" t="s">
        <f>=HYPERLINK("https://www.leilaoonline.net/lote/detalhe/126468", "070")</f>
      </c>
      <c r="B56" s="4" t="s">
        <f>=HYPERLINK("https://www.leilaoonline.net/lote/detalhe/126468", " Tupia")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1.000,00</t>
        </is>
      </c>
      <c r="F56" s="4" t="inlineStr">
        <is>
          <t>500.00</t>
        </is>
      </c>
    </row>
    <row collapsed="false" customFormat="false" customHeight="false" hidden="false" ht="12.1" outlineLevel="0" r="57">
      <c r="A57" s="5" t="s">
        <f>=HYPERLINK("https://www.leilaoonline.net/lote/detalhe/126467", "071")</f>
      </c>
      <c r="B57" s="4" t="s">
        <f>=HYPERLINK("https://www.leilaoonline.net/lote/detalhe/126467", " Prensa Hydrauma")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5.000,00</t>
        </is>
      </c>
      <c r="F57" s="4" t="inlineStr">
        <is>
          <t>500.00</t>
        </is>
      </c>
    </row>
    <row collapsed="false" customFormat="false" customHeight="false" hidden="false" ht="12.1" outlineLevel="0" r="58">
      <c r="A58" s="5" t="s">
        <f>=HYPERLINK("https://www.leilaoonline.net/lote/detalhe/126490", "072")</f>
      </c>
      <c r="B58" s="4" t="s">
        <f>=HYPERLINK("https://www.leilaoonline.net/lote/detalhe/126490", " Ventoinha - Type D Roto")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300,00</t>
        </is>
      </c>
      <c r="F58" s="4" t="inlineStr">
        <is>
          <t>100.00</t>
        </is>
      </c>
    </row>
    <row collapsed="false" customFormat="false" customHeight="false" hidden="false" ht="12.1" outlineLevel="0" r="59">
      <c r="A59" s="5" t="s">
        <f>=HYPERLINK("https://www.leilaoonline.net/lote/detalhe/126469", "073")</f>
      </c>
      <c r="B59" s="4" t="s">
        <f>=HYPERLINK("https://www.leilaoonline.net/lote/detalhe/126469", " Conjunto Hidráulico")</f>
      </c>
      <c r="C59" s="4" t="inlineStr">
        <is>
          <t>Não vendido</t>
        </is>
      </c>
      <c r="D59" s="4" t="inlineStr">
        <is>
          <t>1</t>
        </is>
      </c>
      <c r="E59" s="5" t="inlineStr">
        <is>
          <t>2.000,00</t>
        </is>
      </c>
      <c r="F59" s="4" t="inlineStr">
        <is>
          <t>500.00</t>
        </is>
      </c>
    </row>
    <row collapsed="false" customFormat="false" customHeight="false" hidden="false" ht="12.1" outlineLevel="0" r="60">
      <c r="A60" s="5" t="s">
        <f>=HYPERLINK("https://www.leilaoonline.net/lote/detalhe/126486", "075")</f>
      </c>
      <c r="B60" s="4" t="s">
        <f>=HYPERLINK("https://www.leilaoonline.net/lote/detalhe/126486", " Britador de mandíbula - 20 X 15")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10.000,00</t>
        </is>
      </c>
      <c r="F60" s="4" t="inlineStr">
        <is>
          <t>500.00</t>
        </is>
      </c>
    </row>
    <row collapsed="false" customFormat="false" customHeight="false" hidden="false" ht="12.1" outlineLevel="0" r="61">
      <c r="A61" s="5" t="s">
        <f>=HYPERLINK("https://www.leilaoonline.net/lote/detalhe/126495", "076")</f>
      </c>
      <c r="B61" s="4" t="s">
        <f>=HYPERLINK("https://www.leilaoonline.net/lote/detalhe/126495", " Plaina - 4 Faces")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5.000,00</t>
        </is>
      </c>
      <c r="F61" s="4" t="inlineStr">
        <is>
          <t>500.00</t>
        </is>
      </c>
    </row>
    <row collapsed="false" customFormat="false" customHeight="false" hidden="false" ht="12.1" outlineLevel="0" r="62">
      <c r="A62" s="5" t="s">
        <f>=HYPERLINK("https://www.leilaoonline.net/lote/detalhe/126485", "077")</f>
      </c>
      <c r="B62" s="4" t="s">
        <f>=HYPERLINK("https://www.leilaoonline.net/lote/detalhe/126485", " Bomba com motor ( 2 unidades ) ")</f>
      </c>
      <c r="C62" s="4" t="inlineStr">
        <is>
          <t>Não vendido</t>
        </is>
      </c>
      <c r="D62" s="4" t="inlineStr">
        <is>
          <t>1</t>
        </is>
      </c>
      <c r="E62" s="5" t="inlineStr">
        <is>
          <t>1.000,00</t>
        </is>
      </c>
      <c r="F62" s="4" t="inlineStr">
        <is>
          <t>250.00</t>
        </is>
      </c>
    </row>
    <row collapsed="false" customFormat="false" customHeight="false" hidden="false" ht="12.1" outlineLevel="0" r="63">
      <c r="A63" s="5" t="s">
        <f>=HYPERLINK("https://www.leilaoonline.net/lote/detalhe/126472", "078")</f>
      </c>
      <c r="B63" s="4" t="s">
        <f>=HYPERLINK("https://www.leilaoonline.net/lote/detalhe/126472", " Prensa com Comando")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7.000,00</t>
        </is>
      </c>
      <c r="F63" s="4" t="inlineStr">
        <is>
          <t>500.00</t>
        </is>
      </c>
    </row>
    <row collapsed="false" customFormat="false" customHeight="false" hidden="false" ht="12.1" outlineLevel="0" r="64">
      <c r="A64" s="5" t="s">
        <f>=HYPERLINK("https://www.leilaoonline.net/lote/detalhe/126489", "079")</f>
      </c>
      <c r="B64" s="4" t="s">
        <f>=HYPERLINK("https://www.leilaoonline.net/lote/detalhe/126489", " Gerador 250/275 Kva - Motor MWM")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8.000,00</t>
        </is>
      </c>
      <c r="F64" s="4" t="inlineStr">
        <is>
          <t>500.00</t>
        </is>
      </c>
    </row>
    <row collapsed="false" customFormat="false" customHeight="false" hidden="false" ht="12.1" outlineLevel="0" r="65">
      <c r="A65" s="5" t="s">
        <f>=HYPERLINK("https://www.leilaoonline.net/lote/detalhe/126494", "080")</f>
      </c>
      <c r="B65" s="4" t="s">
        <f>=HYPERLINK("https://www.leilaoonline.net/lote/detalhe/126494", " Secador Industrial")</f>
      </c>
      <c r="C65" s="4" t="inlineStr">
        <is>
          <t>Não vendido</t>
        </is>
      </c>
      <c r="D65" s="4" t="inlineStr">
        <is>
          <t>1</t>
        </is>
      </c>
      <c r="E65" s="5" t="inlineStr">
        <is>
          <t>15.000,00</t>
        </is>
      </c>
      <c r="F65" s="4" t="inlineStr">
        <is>
          <t>500.00</t>
        </is>
      </c>
    </row>
    <row collapsed="false" customFormat="false" customHeight="false" hidden="false" ht="12.1" outlineLevel="0" r="66">
      <c r="A66" s="5" t="s">
        <f>=HYPERLINK("https://www.leilaoonline.net/lote/detalhe/126482", "081")</f>
      </c>
      <c r="B66" s="4" t="s">
        <f>=HYPERLINK("https://www.leilaoonline.net/lote/detalhe/126482", " Britador de mandíbula - 30 X 20")</f>
      </c>
      <c r="C66" s="4" t="inlineStr">
        <is>
          <t>Não vendido</t>
        </is>
      </c>
      <c r="D66" s="4" t="inlineStr">
        <is>
          <t>13</t>
        </is>
      </c>
      <c r="E66" s="5" t="inlineStr">
        <is>
          <t>21.000,00</t>
        </is>
      </c>
      <c r="F66" s="4" t="inlineStr">
        <is>
          <t>500.00</t>
        </is>
      </c>
    </row>
    <row collapsed="false" customFormat="false" customHeight="false" hidden="false" ht="12.1" outlineLevel="0" r="67">
      <c r="A67" s="5" t="s">
        <f>=HYPERLINK("https://www.leilaoonline.net/lote/detalhe/126488", "082")</f>
      </c>
      <c r="B67" s="4" t="s">
        <f>=HYPERLINK("https://www.leilaoonline.net/lote/detalhe/126488", " Esteira - 7 metros")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17.000,00</t>
        </is>
      </c>
      <c r="F67" s="4" t="inlineStr">
        <is>
          <t>500.00</t>
        </is>
      </c>
    </row>
    <row collapsed="false" customFormat="false" customHeight="false" hidden="false" ht="12.1" outlineLevel="0" r="68">
      <c r="A68" s="5" t="s">
        <f>=HYPERLINK("https://www.leilaoonline.net/lote/detalhe/126481", "083")</f>
      </c>
      <c r="B68" s="4" t="s">
        <f>=HYPERLINK("https://www.leilaoonline.net/lote/detalhe/126481", " Sucata - Cabine de VW")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500,00</t>
        </is>
      </c>
      <c r="F68" s="4" t="inlineStr">
        <is>
          <t>100.00</t>
        </is>
      </c>
    </row>
    <row collapsed="false" customFormat="false" customHeight="false" hidden="false" ht="12.1" outlineLevel="0" r="69">
      <c r="A69" s="5" t="s">
        <f>=HYPERLINK("https://www.leilaoonline.net/lote/detalhe/126491", "084")</f>
      </c>
      <c r="B69" s="4" t="s">
        <f>=HYPERLINK("https://www.leilaoonline.net/lote/detalhe/126491", " Churumeira com motor a Diesel - Sucata")</f>
      </c>
      <c r="C69" s="4" t="inlineStr">
        <is>
          <t>Não vendido</t>
        </is>
      </c>
      <c r="D69" s="4" t="inlineStr">
        <is>
          <t>1</t>
        </is>
      </c>
      <c r="E69" s="5" t="inlineStr">
        <is>
          <t>2.000,00</t>
        </is>
      </c>
      <c r="F69" s="4" t="inlineStr">
        <is>
          <t>500.00</t>
        </is>
      </c>
    </row>
    <row collapsed="false" customFormat="false" customHeight="false" hidden="false" ht="12.1" outlineLevel="0" r="70">
      <c r="A70" s="5" t="s">
        <f>=HYPERLINK("https://www.leilaoonline.net/lote/detalhe/126483", "085")</f>
      </c>
      <c r="B70" s="4" t="s">
        <f>=HYPERLINK("https://www.leilaoonline.net/lote/detalhe/126483", " Tanque Churumeira - Sucata")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1.000,00</t>
        </is>
      </c>
      <c r="F70" s="4" t="inlineStr">
        <is>
          <t>250.00</t>
        </is>
      </c>
    </row>
    <row collapsed="false" customFormat="false" customHeight="false" hidden="false" ht="12.1" outlineLevel="0" r="71">
      <c r="A71" s="5" t="s">
        <f>=HYPERLINK("https://www.leilaoonline.net/lote/detalhe/126480", "086")</f>
      </c>
      <c r="B71" s="4" t="s">
        <f>=HYPERLINK("https://www.leilaoonline.net/lote/detalhe/126480", " Plantadeira - Sucata")</f>
      </c>
      <c r="C71" s="4" t="inlineStr">
        <is>
          <t>Não vendido</t>
        </is>
      </c>
      <c r="D71" s="4" t="inlineStr">
        <is>
          <t>0</t>
        </is>
      </c>
      <c r="E71" s="5" t="inlineStr">
        <is>
          <t>500,00</t>
        </is>
      </c>
      <c r="F71" s="4" t="inlineStr">
        <is>
          <t>250.00</t>
        </is>
      </c>
    </row>
    <row collapsed="false" customFormat="false" customHeight="false" hidden="false" ht="12.1" outlineLevel="0" r="72">
      <c r="A72" s="5" t="s">
        <f>=HYPERLINK("https://www.leilaoonline.net/lote/detalhe/126487", "087")</f>
      </c>
      <c r="B72" s="4" t="s">
        <f>=HYPERLINK("https://www.leilaoonline.net/lote/detalhe/126487", " Máquina agrícola")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1.000,00</t>
        </is>
      </c>
      <c r="F72" s="4" t="inlineStr">
        <is>
          <t>250.00</t>
        </is>
      </c>
    </row>
    <row collapsed="false" customFormat="false" customHeight="false" hidden="false" ht="12.1" outlineLevel="0" r="73">
      <c r="A73" s="5" t="s">
        <f>=HYPERLINK("https://www.leilaoonline.net/lote/detalhe/126492", "088")</f>
      </c>
      <c r="B73" s="4" t="s">
        <f>=HYPERLINK("https://www.leilaoonline.net/lote/detalhe/126492", " Aproximadamente 2.500 kg de Cuica de freio")</f>
      </c>
      <c r="C73" s="4" t="inlineStr">
        <is>
          <t>Não vendido</t>
        </is>
      </c>
      <c r="D73" s="4" t="inlineStr">
        <is>
          <t>1</t>
        </is>
      </c>
      <c r="E73" s="5" t="inlineStr">
        <is>
          <t>1,00</t>
        </is>
      </c>
      <c r="F73" s="4" t="inlineStr">
        <is>
          <t>0.20</t>
        </is>
      </c>
    </row>
    <row collapsed="false" customFormat="false" customHeight="false" hidden="false" ht="12.1" outlineLevel="0" r="74">
      <c r="A74" s="5" t="s">
        <f>=HYPERLINK("https://www.leilaoonline.net/lote/detalhe/126466", "089")</f>
      </c>
      <c r="B74" s="4" t="s">
        <f>=HYPERLINK("https://www.leilaoonline.net/lote/detalhe/126466", " Empilhadeira - Sucata")</f>
      </c>
      <c r="C74" s="4" t="inlineStr">
        <is>
          <t>Não vendido</t>
        </is>
      </c>
      <c r="D74" s="4" t="inlineStr">
        <is>
          <t>1</t>
        </is>
      </c>
      <c r="E74" s="5" t="inlineStr">
        <is>
          <t>2.500,00</t>
        </is>
      </c>
      <c r="F74" s="4" t="inlineStr">
        <is>
          <t>250.00</t>
        </is>
      </c>
    </row>
    <row collapsed="false" customFormat="false" customHeight="false" hidden="false" ht="12.1" outlineLevel="0" r="75">
      <c r="A75" s="5" t="s">
        <f>=HYPERLINK("https://www.leilaoonline.net/lote/detalhe/126484", "090")</f>
      </c>
      <c r="B75" s="4" t="s">
        <f>=HYPERLINK("https://www.leilaoonline.net/lote/detalhe/126484", " Citroen Berlingo - Sucata")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500,00</t>
        </is>
      </c>
      <c r="F75" s="4" t="inlineStr">
        <is>
          <t>250.00</t>
        </is>
      </c>
    </row>
    <row collapsed="false" customFormat="false" customHeight="false" hidden="false" ht="12.1" outlineLevel="0" r="76">
      <c r="A76" s="5" t="s">
        <f>=HYPERLINK("https://www.leilaoonline.net/lote/detalhe/126493", "091")</f>
      </c>
      <c r="B76" s="4" t="s">
        <f>=HYPERLINK("https://www.leilaoonline.net/lote/detalhe/126493", "Lote com - 2 uni. Torre - Sucata - (1 uni. com motor ) ")</f>
      </c>
      <c r="C76" s="4" t="inlineStr">
        <is>
          <t>Não vendido</t>
        </is>
      </c>
      <c r="D76" s="4" t="inlineStr">
        <is>
          <t>4</t>
        </is>
      </c>
      <c r="E76" s="5" t="inlineStr">
        <is>
          <t>4.000,00</t>
        </is>
      </c>
      <c r="F76" s="4" t="inlineStr">
        <is>
          <t>250.00</t>
        </is>
      </c>
    </row>
    <row collapsed="false" customFormat="false" customHeight="false" hidden="false" ht="12.1" outlineLevel="0" r="77">
      <c r="A77" s="5" t="s">
        <f>=HYPERLINK("https://www.leilaoonline.net/lote/detalhe/126496", "092")</f>
      </c>
      <c r="B77" s="4" t="s">
        <f>=HYPERLINK("https://www.leilaoonline.net/lote/detalhe/126496", "Caixa ZF 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1.000,00</t>
        </is>
      </c>
      <c r="F77" s="4" t="inlineStr">
        <is>
          <t>250.00</t>
        </is>
      </c>
    </row>
    <row collapsed="false" customFormat="false" customHeight="false" hidden="false" ht="12.1" outlineLevel="0" r="78">
      <c r="A78" s="5" t="s">
        <f>=HYPERLINK("https://www.leilaoonline.net/lote/detalhe/126497", "093")</f>
      </c>
      <c r="B78" s="4" t="s">
        <f>=HYPERLINK("https://www.leilaoonline.net/lote/detalhe/126497", "Bomba")</f>
      </c>
      <c r="C78" s="4" t="inlineStr">
        <is>
          <t>Não vendido</t>
        </is>
      </c>
      <c r="D78" s="4" t="inlineStr">
        <is>
          <t>0</t>
        </is>
      </c>
      <c r="E78" s="5" t="inlineStr">
        <is>
          <t>500,00</t>
        </is>
      </c>
      <c r="F78" s="4" t="inlineStr">
        <is>
          <t>100.00</t>
        </is>
      </c>
    </row>
    <row collapsed="false" customFormat="false" customHeight="false" hidden="false" ht="12.1" outlineLevel="0" r="79">
      <c r="A79" s="5" t="s">
        <f>=HYPERLINK("https://www.leilaoonline.net/lote/detalhe/126498", "094")</f>
      </c>
      <c r="B79" s="4" t="s">
        <f>=HYPERLINK("https://www.leilaoonline.net/lote/detalhe/126498", "[vídeo] Retroescavadeira Case 580L - 2007 - 95.125hrs ")</f>
      </c>
      <c r="C79" s="4" t="inlineStr">
        <is>
          <t>Não vendido</t>
        </is>
      </c>
      <c r="D79" s="4" t="inlineStr">
        <is>
          <t>6</t>
        </is>
      </c>
      <c r="E79" s="5" t="inlineStr">
        <is>
          <t>95.000,00</t>
        </is>
      </c>
      <c r="F79" s="4" t="inlineStr">
        <is>
          <t>1000.00</t>
        </is>
      </c>
    </row>
    <row collapsed="false" customFormat="false" customHeight="false" hidden="false" ht="12.1" outlineLevel="0" r="80">
      <c r="A80" s="5" t="s">
        <f>=HYPERLINK("https://www.leilaoonline.net/lote/detalhe/126500", "095")</f>
      </c>
      <c r="B80" s="4" t="s">
        <f>=HYPERLINK("https://www.leilaoonline.net/lote/detalhe/126500", "Caldeira ")</f>
      </c>
      <c r="C80" s="4" t="inlineStr">
        <is>
          <t>Não vendido</t>
        </is>
      </c>
      <c r="D80" s="4" t="inlineStr">
        <is>
          <t>0</t>
        </is>
      </c>
      <c r="E80" s="5" t="inlineStr">
        <is>
          <t>30.000,00</t>
        </is>
      </c>
      <c r="F80" s="4" t="inlineStr">
        <is>
          <t>1000.00</t>
        </is>
      </c>
    </row>
    <row collapsed="false" customFormat="false" customHeight="false" hidden="false" ht="12.1" outlineLevel="0" r="81">
      <c r="A81" s="5" t="s">
        <f>=HYPERLINK("https://www.leilaoonline.net/lote/detalhe/126501", "096")</f>
      </c>
      <c r="B81" s="4" t="s">
        <f>=HYPERLINK("https://www.leilaoonline.net/lote/detalhe/126501", "2 unidades de roda - sem Camara")</f>
      </c>
      <c r="C81" s="4" t="inlineStr">
        <is>
          <t>Não vendido</t>
        </is>
      </c>
      <c r="D81" s="4" t="inlineStr">
        <is>
          <t>0</t>
        </is>
      </c>
      <c r="E81" s="5" t="inlineStr">
        <is>
          <t>100,00</t>
        </is>
      </c>
      <c r="F81" s="4" t="inlineStr">
        <is>
          <t>100.00</t>
        </is>
      </c>
    </row>
    <row collapsed="false" customFormat="false" customHeight="false" hidden="false" ht="12.1" outlineLevel="0" r="82">
      <c r="A82" s="5" t="s">
        <f>=HYPERLINK("https://www.leilaoonline.net/lote/detalhe/126502", "097")</f>
      </c>
      <c r="B82" s="4" t="s">
        <f>=HYPERLINK("https://www.leilaoonline.net/lote/detalhe/126502", "Aparador ")</f>
      </c>
      <c r="C82" s="4" t="inlineStr">
        <is>
          <t>Não vendido</t>
        </is>
      </c>
      <c r="D82" s="4" t="inlineStr">
        <is>
          <t>0</t>
        </is>
      </c>
      <c r="E82" s="5" t="inlineStr">
        <is>
          <t>2.500,00</t>
        </is>
      </c>
      <c r="F82" s="4" t="inlineStr">
        <is>
          <t>500.00</t>
        </is>
      </c>
    </row>
    <row collapsed="false" customFormat="false" customHeight="false" hidden="false" ht="12.1" outlineLevel="0" r="83">
      <c r="A83" s="5" t="s">
        <f>=HYPERLINK("https://www.leilaoonline.net/lote/detalhe/126503", "098")</f>
      </c>
      <c r="B83" s="4" t="s">
        <f>=HYPERLINK("https://www.leilaoonline.net/lote/detalhe/126503", "Armário guarda-roupas ")</f>
      </c>
      <c r="C83" s="4" t="inlineStr">
        <is>
          <t>Não vendido</t>
        </is>
      </c>
      <c r="D83" s="4" t="inlineStr">
        <is>
          <t>0</t>
        </is>
      </c>
      <c r="E83" s="5" t="inlineStr">
        <is>
          <t>3.000,00</t>
        </is>
      </c>
      <c r="F83" s="4" t="inlineStr">
        <is>
          <t>500.00</t>
        </is>
      </c>
    </row>
    <row collapsed="false" customFormat="false" customHeight="false" hidden="false" ht="12.1" outlineLevel="0" r="84">
      <c r="A84" s="5" t="s">
        <f>=HYPERLINK("https://www.leilaoonline.net/lote/detalhe/126504", "099")</f>
      </c>
      <c r="B84" s="4" t="s">
        <f>=HYPERLINK("https://www.leilaoonline.net/lote/detalhe/126504", "Cabine Scania")</f>
      </c>
      <c r="C84" s="4" t="inlineStr">
        <is>
          <t>Não vendido</t>
        </is>
      </c>
      <c r="D84" s="4" t="inlineStr">
        <is>
          <t>0</t>
        </is>
      </c>
      <c r="E84" s="5" t="inlineStr">
        <is>
          <t>500,00</t>
        </is>
      </c>
      <c r="F84" s="4" t="inlineStr">
        <is>
          <t>250.00</t>
        </is>
      </c>
    </row>
    <row collapsed="false" customFormat="false" customHeight="false" hidden="false" ht="12.1" outlineLevel="0" r="85">
      <c r="A85" s="5" t="s">
        <f>=HYPERLINK("https://www.leilaoonline.net/lote/detalhe/126505", "100")</f>
      </c>
      <c r="B85" s="4" t="s">
        <f>=HYPERLINK("https://www.leilaoonline.net/lote/detalhe/126505", "Motor 366 - 1989 - Funcionando")</f>
      </c>
      <c r="C85" s="4" t="inlineStr">
        <is>
          <t>Vendido</t>
        </is>
      </c>
      <c r="D85" s="4" t="inlineStr">
        <is>
          <t>7</t>
        </is>
      </c>
      <c r="E85" s="5" t="inlineStr">
        <is>
          <t>6.000,00</t>
        </is>
      </c>
      <c r="F85" s="4" t="inlineStr">
        <is>
          <t>250.00</t>
        </is>
      </c>
    </row>
    <row collapsed="false" customFormat="false" customHeight="false" hidden="false" ht="12.1" outlineLevel="0" r="86">
      <c r="A86" s="5" t="s">
        <f>=HYPERLINK("https://www.leilaoonline.net/lote/detalhe/126506", "101")</f>
      </c>
      <c r="B86" s="4" t="s">
        <f>=HYPERLINK("https://www.leilaoonline.net/lote/detalhe/126506", "Sucata de Caixa Mercedes mod. G360 - 5 marchas ")</f>
      </c>
      <c r="C86" s="4" t="inlineStr">
        <is>
          <t>Não vendido</t>
        </is>
      </c>
      <c r="D86" s="4" t="inlineStr">
        <is>
          <t>0</t>
        </is>
      </c>
      <c r="E86" s="5" t="inlineStr">
        <is>
          <t>1.000,00</t>
        </is>
      </c>
      <c r="F86" s="4" t="inlineStr">
        <is>
          <t>250.00</t>
        </is>
      </c>
    </row>
    <row collapsed="false" customFormat="false" customHeight="false" hidden="false" ht="12.1" outlineLevel="0" r="87">
      <c r="A87" s="5" t="s">
        <f>=HYPERLINK("https://www.leilaoonline.net/lote/detalhe/126507", "102")</f>
      </c>
      <c r="B87" s="4" t="s">
        <f>=HYPERLINK("https://www.leilaoonline.net/lote/detalhe/126507", "Eixo dianteiro ( somente eixo ) ")</f>
      </c>
      <c r="C87" s="4" t="inlineStr">
        <is>
          <t>Não vendido</t>
        </is>
      </c>
      <c r="D87" s="4" t="inlineStr">
        <is>
          <t>0</t>
        </is>
      </c>
      <c r="E87" s="5" t="inlineStr">
        <is>
          <t>500,00</t>
        </is>
      </c>
      <c r="F87" s="4" t="inlineStr">
        <is>
          <t>250.00</t>
        </is>
      </c>
    </row>
    <row collapsed="false" customFormat="false" customHeight="false" hidden="false" ht="12.1" outlineLevel="0" r="88">
      <c r="A88" s="5" t="s">
        <f>=HYPERLINK("https://www.leilaoonline.net/lote/detalhe/126508", "103")</f>
      </c>
      <c r="B88" s="4" t="s">
        <f>=HYPERLINK("https://www.leilaoonline.net/lote/detalhe/126508", "Diferencial ( somente diferencial ) 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1.000,00</t>
        </is>
      </c>
      <c r="F88" s="4" t="inlineStr">
        <is>
          <t>500.00</t>
        </is>
      </c>
    </row>
    <row collapsed="false" customFormat="false" customHeight="false" hidden="false" ht="12.1" outlineLevel="0" r="89">
      <c r="A89" s="5" t="s">
        <f>=HYPERLINK("https://www.leilaoonline.net/lote/detalhe/126509", "104")</f>
      </c>
      <c r="B89" s="4" t="s">
        <f>=HYPERLINK("https://www.leilaoonline.net/lote/detalhe/126509", "Sucata de Cabine de L200 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1.000,00</t>
        </is>
      </c>
      <c r="F89" s="4" t="inlineStr">
        <is>
          <t>500.00</t>
        </is>
      </c>
    </row>
    <row collapsed="false" customFormat="false" customHeight="false" hidden="false" ht="12.1" outlineLevel="0" r="90">
      <c r="A90" s="5" t="s">
        <f>=HYPERLINK("https://www.leilaoonline.net/lote/detalhe/126510", "105")</f>
      </c>
      <c r="B90" s="4" t="s">
        <f>=HYPERLINK("https://www.leilaoonline.net/lote/detalhe/126510", "Jet Ski - Kawasaki Xi - 1995")</f>
      </c>
      <c r="C90" s="4" t="inlineStr">
        <is>
          <t>Não vendido</t>
        </is>
      </c>
      <c r="D90" s="4" t="inlineStr">
        <is>
          <t>4</t>
        </is>
      </c>
      <c r="E90" s="5" t="inlineStr">
        <is>
          <t>4.250,00</t>
        </is>
      </c>
      <c r="F90" s="4" t="inlineStr">
        <is>
          <t>250.00</t>
        </is>
      </c>
    </row>
    <row collapsed="false" customFormat="false" customHeight="false" hidden="false" ht="12.1" outlineLevel="0" r="91">
      <c r="A91" s="5" t="s">
        <f>=HYPERLINK("https://www.leilaoonline.net/lote/detalhe/126708", "106")</f>
      </c>
      <c r="B91" s="4" t="s">
        <f>=HYPERLINK("https://www.leilaoonline.net/lote/detalhe/126708", "[ vídeo] Trator de esteira CAT modelo D4E ano 1988 - funcionando")</f>
      </c>
      <c r="C91" s="4" t="inlineStr">
        <is>
          <t>Vendido</t>
        </is>
      </c>
      <c r="D91" s="4" t="inlineStr">
        <is>
          <t>54</t>
        </is>
      </c>
      <c r="E91" s="5" t="inlineStr">
        <is>
          <t>98.000,00</t>
        </is>
      </c>
      <c r="F91" s="4" t="inlineStr">
        <is>
          <t>1000.00</t>
        </is>
      </c>
    </row>
    <row collapsed="false" customFormat="false" customHeight="false" hidden="false" ht="12.1" outlineLevel="0" r="92">
      <c r="A92" s="5" t="s">
        <f>=HYPERLINK("https://www.leilaoonline.net/lote/detalhe/126512", "107")</f>
      </c>
      <c r="B92" s="4" t="s">
        <f>=HYPERLINK("https://www.leilaoonline.net/lote/detalhe/126512", "[vídeo] Painel de teste hidráulico.")</f>
      </c>
      <c r="C92" s="4" t="inlineStr">
        <is>
          <t>Vendido</t>
        </is>
      </c>
      <c r="D92" s="4" t="inlineStr">
        <is>
          <t>2</t>
        </is>
      </c>
      <c r="E92" s="5" t="inlineStr">
        <is>
          <t>4.250,00</t>
        </is>
      </c>
      <c r="F92" s="4" t="inlineStr">
        <is>
          <t>500.00</t>
        </is>
      </c>
    </row>
    <row collapsed="false" customFormat="false" customHeight="false" hidden="false" ht="12.1" outlineLevel="0" r="93">
      <c r="A93" s="5" t="s">
        <f>=HYPERLINK("https://www.leilaoonline.net/lote/detalhe/126513", "108")</f>
      </c>
      <c r="B93" s="4" t="s">
        <f>=HYPERLINK("https://www.leilaoonline.net/lote/detalhe/126513", "Caçamba Basculante")</f>
      </c>
      <c r="C93" s="4" t="inlineStr">
        <is>
          <t>Não vendido</t>
        </is>
      </c>
      <c r="D93" s="4" t="inlineStr">
        <is>
          <t>2</t>
        </is>
      </c>
      <c r="E93" s="5" t="inlineStr">
        <is>
          <t>1.500,00</t>
        </is>
      </c>
      <c r="F93" s="4" t="inlineStr">
        <is>
          <t>500.00</t>
        </is>
      </c>
    </row>
    <row collapsed="false" customFormat="false" customHeight="false" hidden="false" ht="12.1" outlineLevel="0" r="94">
      <c r="A94" s="5" t="s">
        <f>=HYPERLINK("https://www.leilaoonline.net/lote/detalhe/126514", "109")</f>
      </c>
      <c r="B94" s="4" t="s">
        <f>=HYPERLINK("https://www.leilaoonline.net/lote/detalhe/126514", "Engenho de Cana - Aproximadamente 3 toneladas")</f>
      </c>
      <c r="C94" s="4" t="inlineStr">
        <is>
          <t>Não vendido</t>
        </is>
      </c>
      <c r="D94" s="4" t="inlineStr">
        <is>
          <t>2</t>
        </is>
      </c>
      <c r="E94" s="5" t="inlineStr">
        <is>
          <t>1.500,00</t>
        </is>
      </c>
      <c r="F94" s="4" t="inlineStr">
        <is>
          <t>500.00</t>
        </is>
      </c>
    </row>
    <row collapsed="false" customFormat="false" customHeight="false" hidden="false" ht="12.1" outlineLevel="0" r="95">
      <c r="A95" s="5" t="s">
        <f>=HYPERLINK("https://www.leilaoonline.net/lote/detalhe/126515", "110")</f>
      </c>
      <c r="B95" s="4" t="s">
        <f>=HYPERLINK("https://www.leilaoonline.net/lote/detalhe/126515", "Carrinho de pesar Boi ")</f>
      </c>
      <c r="C95" s="4" t="inlineStr">
        <is>
          <t>Vendido</t>
        </is>
      </c>
      <c r="D95" s="4" t="inlineStr">
        <is>
          <t>11</t>
        </is>
      </c>
      <c r="E95" s="5" t="inlineStr">
        <is>
          <t>3.500,00</t>
        </is>
      </c>
      <c r="F95" s="4" t="inlineStr">
        <is>
          <t>250.00</t>
        </is>
      </c>
    </row>
    <row collapsed="false" customFormat="false" customHeight="false" hidden="false" ht="12.1" outlineLevel="0" r="96">
      <c r="A96" s="5" t="s">
        <f>=HYPERLINK("https://www.leilaoonline.net/lote/detalhe/126516", "111")</f>
      </c>
      <c r="B96" s="4" t="s">
        <f>=HYPERLINK("https://www.leilaoonline.net/lote/detalhe/126516", "Aspirador industrial ")</f>
      </c>
      <c r="C96" s="4" t="inlineStr">
        <is>
          <t>Não vendido</t>
        </is>
      </c>
      <c r="D96" s="4" t="inlineStr">
        <is>
          <t>1</t>
        </is>
      </c>
      <c r="E96" s="5" t="inlineStr">
        <is>
          <t>500,00</t>
        </is>
      </c>
      <c r="F96" s="4" t="inlineStr">
        <is>
          <t>250.00</t>
        </is>
      </c>
    </row>
    <row collapsed="false" customFormat="false" customHeight="false" hidden="false" ht="12.1" outlineLevel="0" r="97">
      <c r="A97" s="5" t="s">
        <f>=HYPERLINK("https://www.leilaoonline.net/lote/detalhe/126517", "112")</f>
      </c>
      <c r="B97" s="4" t="s">
        <f>=HYPERLINK("https://www.leilaoonline.net/lote/detalhe/126517", "Máquina de lavar piso ")</f>
      </c>
      <c r="C97" s="4" t="inlineStr">
        <is>
          <t>Não vendido</t>
        </is>
      </c>
      <c r="D97" s="4" t="inlineStr">
        <is>
          <t>1</t>
        </is>
      </c>
      <c r="E97" s="5" t="inlineStr">
        <is>
          <t>200,00</t>
        </is>
      </c>
      <c r="F97" s="4" t="inlineStr">
        <is>
          <t>100.00</t>
        </is>
      </c>
    </row>
    <row collapsed="false" customFormat="false" customHeight="false" hidden="false" ht="12.1" outlineLevel="0" r="98">
      <c r="A98" s="5" t="s">
        <f>=HYPERLINK("https://www.leilaoonline.net/lote/detalhe/126518", "113")</f>
      </c>
      <c r="B98" s="4" t="s">
        <f>=HYPERLINK("https://www.leilaoonline.net/lote/detalhe/126518", "Máquina de lavar Piso - Advance")</f>
      </c>
      <c r="C98" s="4" t="inlineStr">
        <is>
          <t>Não vendido</t>
        </is>
      </c>
      <c r="D98" s="4" t="inlineStr">
        <is>
          <t>2</t>
        </is>
      </c>
      <c r="E98" s="5" t="inlineStr">
        <is>
          <t>307,00</t>
        </is>
      </c>
      <c r="F98" s="4" t="inlineStr">
        <is>
          <t>100.00</t>
        </is>
      </c>
    </row>
    <row collapsed="false" customFormat="false" customHeight="false" hidden="false" ht="12.1" outlineLevel="0" r="99">
      <c r="A99" s="5" t="s">
        <f>=HYPERLINK("https://www.leilaoonline.net/lote/detalhe/127275", "114")</f>
      </c>
      <c r="B99" s="4" t="s">
        <f>=HYPERLINK("https://www.leilaoonline.net/lote/detalhe/127275", " Girafa para caminhão")</f>
      </c>
      <c r="C99" s="4" t="inlineStr">
        <is>
          <t>Vendido</t>
        </is>
      </c>
      <c r="D99" s="4" t="inlineStr">
        <is>
          <t>4</t>
        </is>
      </c>
      <c r="E99" s="5" t="inlineStr">
        <is>
          <t>1.500,00</t>
        </is>
      </c>
      <c r="F99" s="4" t="inlineStr">
        <is>
          <t>100.00</t>
        </is>
      </c>
    </row>
    <row collapsed="false" customFormat="false" customHeight="false" hidden="false" ht="12.1" outlineLevel="0" r="100">
      <c r="A100" s="5" t="s">
        <f>=HYPERLINK("https://www.leilaoonline.net/lote/detalhe/127283", "115")</f>
      </c>
      <c r="B100" s="4" t="s">
        <f>=HYPERLINK("https://www.leilaoonline.net/lote/detalhe/127283", " Lote com: 4 unid. Paleteras para 2 ton.")</f>
      </c>
      <c r="C100" s="4" t="inlineStr">
        <is>
          <t>Vendido</t>
        </is>
      </c>
      <c r="D100" s="4" t="inlineStr">
        <is>
          <t>7</t>
        </is>
      </c>
      <c r="E100" s="5" t="inlineStr">
        <is>
          <t>708,00</t>
        </is>
      </c>
      <c r="F100" s="4" t="inlineStr">
        <is>
          <t>100.00</t>
        </is>
      </c>
    </row>
    <row collapsed="false" customFormat="false" customHeight="false" hidden="false" ht="12.1" outlineLevel="0" r="101">
      <c r="A101" s="5" t="s">
        <f>=HYPERLINK("https://www.leilaoonline.net/lote/detalhe/127276", "116")</f>
      </c>
      <c r="B101" s="4" t="s">
        <f>=HYPERLINK("https://www.leilaoonline.net/lote/detalhe/127276", " Retroescavadeira desmontada")</f>
      </c>
      <c r="C101" s="4" t="inlineStr">
        <is>
          <t>Venda condicional</t>
        </is>
      </c>
      <c r="D101" s="4" t="inlineStr">
        <is>
          <t>1</t>
        </is>
      </c>
      <c r="E101" s="5" t="inlineStr">
        <is>
          <t>5.000,00</t>
        </is>
      </c>
      <c r="F101" s="4" t="inlineStr">
        <is>
          <t>500.00</t>
        </is>
      </c>
    </row>
    <row collapsed="false" customFormat="false" customHeight="false" hidden="false" ht="12.1" outlineLevel="0" r="102">
      <c r="A102" s="5" t="s">
        <f>=HYPERLINK("https://www.leilaoonline.net/lote/detalhe/127277", "117")</f>
      </c>
      <c r="B102" s="4" t="s">
        <f>=HYPERLINK("https://www.leilaoonline.net/lote/detalhe/127277", " Redutor ")</f>
      </c>
      <c r="C102" s="4" t="inlineStr">
        <is>
          <t>Vendido</t>
        </is>
      </c>
      <c r="D102" s="4" t="inlineStr">
        <is>
          <t>2</t>
        </is>
      </c>
      <c r="E102" s="5" t="inlineStr">
        <is>
          <t>750,00</t>
        </is>
      </c>
      <c r="F102" s="4" t="inlineStr">
        <is>
          <t>250.00</t>
        </is>
      </c>
    </row>
    <row collapsed="false" customFormat="false" customHeight="false" hidden="false" ht="12.1" outlineLevel="0" r="103">
      <c r="A103" s="5" t="s">
        <f>=HYPERLINK("https://www.leilaoonline.net/lote/detalhe/127281", "118")</f>
      </c>
      <c r="B103" s="4" t="s">
        <f>=HYPERLINK("https://www.leilaoonline.net/lote/detalhe/127281", " Talha - ponte rolante")</f>
      </c>
      <c r="C103" s="4" t="inlineStr">
        <is>
          <t>Não vendido</t>
        </is>
      </c>
      <c r="D103" s="4" t="inlineStr">
        <is>
          <t>1</t>
        </is>
      </c>
      <c r="E103" s="5" t="inlineStr">
        <is>
          <t>1.500,00</t>
        </is>
      </c>
      <c r="F103" s="4" t="inlineStr">
        <is>
          <t>250.00</t>
        </is>
      </c>
    </row>
    <row collapsed="false" customFormat="false" customHeight="false" hidden="false" ht="12.1" outlineLevel="0" r="104">
      <c r="A104" s="5" t="s">
        <f>=HYPERLINK("https://www.leilaoonline.net/lote/detalhe/127295", "119")</f>
      </c>
      <c r="B104" s="4" t="s">
        <f>=HYPERLINK("https://www.leilaoonline.net/lote/detalhe/127295", " Bomba Submersa - grande")</f>
      </c>
      <c r="C104" s="4" t="inlineStr">
        <is>
          <t>Não vendido</t>
        </is>
      </c>
      <c r="D104" s="4" t="inlineStr">
        <is>
          <t>0</t>
        </is>
      </c>
      <c r="E104" s="5" t="inlineStr">
        <is>
          <t>500,00</t>
        </is>
      </c>
      <c r="F104" s="4" t="inlineStr">
        <is>
          <t>100.00</t>
        </is>
      </c>
    </row>
    <row collapsed="false" customFormat="false" customHeight="false" hidden="false" ht="12.1" outlineLevel="0" r="105">
      <c r="A105" s="5" t="s">
        <f>=HYPERLINK("https://www.leilaoonline.net/lote/detalhe/127291", "120")</f>
      </c>
      <c r="B105" s="4" t="s">
        <f>=HYPERLINK("https://www.leilaoonline.net/lote/detalhe/127291", " Bomba de Inox com redutor")</f>
      </c>
      <c r="C105" s="4" t="inlineStr">
        <is>
          <t>Vendido</t>
        </is>
      </c>
      <c r="D105" s="4" t="inlineStr">
        <is>
          <t>4</t>
        </is>
      </c>
      <c r="E105" s="5" t="inlineStr">
        <is>
          <t>1.750,00</t>
        </is>
      </c>
      <c r="F105" s="4" t="inlineStr">
        <is>
          <t>250.00</t>
        </is>
      </c>
    </row>
    <row collapsed="false" customFormat="false" customHeight="false" hidden="false" ht="12.1" outlineLevel="0" r="106">
      <c r="A106" s="5" t="s">
        <f>=HYPERLINK("https://www.leilaoonline.net/lote/detalhe/127296", "121")</f>
      </c>
      <c r="B106" s="4" t="s">
        <f>=HYPERLINK("https://www.leilaoonline.net/lote/detalhe/127296", " Talha - 5 ton. ")</f>
      </c>
      <c r="C106" s="4" t="inlineStr">
        <is>
          <t>Não vendido</t>
        </is>
      </c>
      <c r="D106" s="4" t="inlineStr">
        <is>
          <t>3</t>
        </is>
      </c>
      <c r="E106" s="5" t="inlineStr">
        <is>
          <t>700,00</t>
        </is>
      </c>
      <c r="F106" s="4" t="inlineStr">
        <is>
          <t>100.00</t>
        </is>
      </c>
    </row>
    <row collapsed="false" customFormat="false" customHeight="false" hidden="false" ht="12.1" outlineLevel="0" r="107">
      <c r="A107" s="5" t="s">
        <f>=HYPERLINK("https://www.leilaoonline.net/lote/detalhe/127290", "122")</f>
      </c>
      <c r="B107" s="4" t="s">
        <f>=HYPERLINK("https://www.leilaoonline.net/lote/detalhe/127290", " Redutor para guincho ")</f>
      </c>
      <c r="C107" s="4" t="inlineStr">
        <is>
          <t>Não vendido</t>
        </is>
      </c>
      <c r="D107" s="4" t="inlineStr">
        <is>
          <t>0</t>
        </is>
      </c>
      <c r="E107" s="5" t="inlineStr">
        <is>
          <t>1.000,00</t>
        </is>
      </c>
      <c r="F107" s="4" t="inlineStr">
        <is>
          <t>250.00</t>
        </is>
      </c>
    </row>
    <row collapsed="false" customFormat="false" customHeight="false" hidden="false" ht="12.1" outlineLevel="0" r="108">
      <c r="A108" s="5" t="s">
        <f>=HYPERLINK("https://www.leilaoonline.net/lote/detalhe/127292", "123")</f>
      </c>
      <c r="B108" s="4" t="s">
        <f>=HYPERLINK("https://www.leilaoonline.net/lote/detalhe/127292", " Motor Tobata")</f>
      </c>
      <c r="C108" s="4" t="inlineStr">
        <is>
          <t>Não vendido</t>
        </is>
      </c>
      <c r="D108" s="4" t="inlineStr">
        <is>
          <t>0</t>
        </is>
      </c>
      <c r="E108" s="5" t="inlineStr">
        <is>
          <t>500,00</t>
        </is>
      </c>
      <c r="F108" s="4" t="inlineStr">
        <is>
          <t>100.00</t>
        </is>
      </c>
    </row>
    <row collapsed="false" customFormat="false" customHeight="false" hidden="false" ht="12.1" outlineLevel="0" r="109">
      <c r="A109" s="5" t="s">
        <f>=HYPERLINK("https://www.leilaoonline.net/lote/detalhe/127278", "124")</f>
      </c>
      <c r="B109" s="4" t="s">
        <f>=HYPERLINK("https://www.leilaoonline.net/lote/detalhe/127278", " Motor")</f>
      </c>
      <c r="C109" s="4" t="inlineStr">
        <is>
          <t>Não vendido</t>
        </is>
      </c>
      <c r="D109" s="4" t="inlineStr">
        <is>
          <t>0</t>
        </is>
      </c>
      <c r="E109" s="5" t="inlineStr">
        <is>
          <t>100,00</t>
        </is>
      </c>
      <c r="F109" s="4" t="inlineStr">
        <is>
          <t>100.00</t>
        </is>
      </c>
    </row>
    <row collapsed="false" customFormat="false" customHeight="false" hidden="false" ht="12.1" outlineLevel="0" r="110">
      <c r="A110" s="5" t="s">
        <f>=HYPERLINK("https://www.leilaoonline.net/lote/detalhe/127287", "125")</f>
      </c>
      <c r="B110" s="4" t="s">
        <f>=HYPERLINK("https://www.leilaoonline.net/lote/detalhe/127287", " Lote com: 2 motores gasolina ")</f>
      </c>
      <c r="C110" s="4" t="inlineStr">
        <is>
          <t>Não vendido</t>
        </is>
      </c>
      <c r="D110" s="4" t="inlineStr">
        <is>
          <t>0</t>
        </is>
      </c>
      <c r="E110" s="5" t="inlineStr">
        <is>
          <t>100,00</t>
        </is>
      </c>
      <c r="F110" s="4" t="inlineStr">
        <is>
          <t>50.00</t>
        </is>
      </c>
    </row>
    <row collapsed="false" customFormat="false" customHeight="false" hidden="false" ht="12.1" outlineLevel="0" r="111">
      <c r="A111" s="5" t="s">
        <f>=HYPERLINK("https://www.leilaoonline.net/lote/detalhe/127279", "126")</f>
      </c>
      <c r="B111" s="4" t="s">
        <f>=HYPERLINK("https://www.leilaoonline.net/lote/detalhe/127279", " Graxeira - com redutor - diversas saídas")</f>
      </c>
      <c r="C111" s="4" t="inlineStr">
        <is>
          <t>Não vendido</t>
        </is>
      </c>
      <c r="D111" s="4" t="inlineStr">
        <is>
          <t>0</t>
        </is>
      </c>
      <c r="E111" s="5" t="inlineStr">
        <is>
          <t>250,00</t>
        </is>
      </c>
      <c r="F111" s="4" t="inlineStr">
        <is>
          <t>100.00</t>
        </is>
      </c>
    </row>
    <row collapsed="false" customFormat="false" customHeight="false" hidden="false" ht="12.1" outlineLevel="0" r="112">
      <c r="A112" s="5" t="s">
        <f>=HYPERLINK("https://www.leilaoonline.net/lote/detalhe/127294", "127")</f>
      </c>
      <c r="B112" s="4" t="s">
        <f>=HYPERLINK("https://www.leilaoonline.net/lote/detalhe/127294", " Motor mercury - marítimo  ")</f>
      </c>
      <c r="C112" s="4" t="inlineStr">
        <is>
          <t>Vendido</t>
        </is>
      </c>
      <c r="D112" s="4" t="inlineStr">
        <is>
          <t>5</t>
        </is>
      </c>
      <c r="E112" s="5" t="inlineStr">
        <is>
          <t>600,00</t>
        </is>
      </c>
      <c r="F112" s="4" t="inlineStr">
        <is>
          <t>100.00</t>
        </is>
      </c>
    </row>
    <row collapsed="false" customFormat="false" customHeight="false" hidden="false" ht="12.1" outlineLevel="0" r="113">
      <c r="A113" s="5" t="s">
        <f>=HYPERLINK("https://www.leilaoonline.net/lote/detalhe/127282", "128")</f>
      </c>
      <c r="B113" s="4" t="s">
        <f>=HYPERLINK("https://www.leilaoonline.net/lote/detalhe/127282", " Bomba de vácuo")</f>
      </c>
      <c r="C113" s="4" t="inlineStr">
        <is>
          <t>Vendido</t>
        </is>
      </c>
      <c r="D113" s="4" t="inlineStr">
        <is>
          <t>3</t>
        </is>
      </c>
      <c r="E113" s="5" t="inlineStr">
        <is>
          <t>400,00</t>
        </is>
      </c>
      <c r="F113" s="4" t="inlineStr">
        <is>
          <t>100.00</t>
        </is>
      </c>
    </row>
    <row collapsed="false" customFormat="false" customHeight="false" hidden="false" ht="12.1" outlineLevel="0" r="114">
      <c r="A114" s="5" t="s">
        <f>=HYPERLINK("https://www.leilaoonline.net/lote/detalhe/127284", "129")</f>
      </c>
      <c r="B114" s="4" t="s">
        <f>=HYPERLINK("https://www.leilaoonline.net/lote/detalhe/127284", " Bomba")</f>
      </c>
      <c r="C114" s="4" t="inlineStr">
        <is>
          <t>Vendido</t>
        </is>
      </c>
      <c r="D114" s="4" t="inlineStr">
        <is>
          <t>2</t>
        </is>
      </c>
      <c r="E114" s="5" t="inlineStr">
        <is>
          <t>400,00</t>
        </is>
      </c>
      <c r="F114" s="4" t="inlineStr">
        <is>
          <t>100.00</t>
        </is>
      </c>
    </row>
    <row collapsed="false" customFormat="false" customHeight="false" hidden="false" ht="12.1" outlineLevel="0" r="115">
      <c r="A115" s="5" t="s">
        <f>=HYPERLINK("https://www.leilaoonline.net/lote/detalhe/127285", "130")</f>
      </c>
      <c r="B115" s="4" t="s">
        <f>=HYPERLINK("https://www.leilaoonline.net/lote/detalhe/127285", " Motor diesel")</f>
      </c>
      <c r="C115" s="4" t="inlineStr">
        <is>
          <t>Não vendido</t>
        </is>
      </c>
      <c r="D115" s="4" t="inlineStr">
        <is>
          <t>4</t>
        </is>
      </c>
      <c r="E115" s="5" t="inlineStr">
        <is>
          <t>500,00</t>
        </is>
      </c>
      <c r="F115" s="4" t="inlineStr">
        <is>
          <t>100.00</t>
        </is>
      </c>
    </row>
    <row collapsed="false" customFormat="false" customHeight="false" hidden="false" ht="12.1" outlineLevel="0" r="116">
      <c r="A116" s="5" t="s">
        <f>=HYPERLINK("https://www.leilaoonline.net/lote/detalhe/127286", "131")</f>
      </c>
      <c r="B116" s="4" t="s">
        <f>=HYPERLINK("https://www.leilaoonline.net/lote/detalhe/127286", " Guincho")</f>
      </c>
      <c r="C116" s="4" t="inlineStr">
        <is>
          <t>Não vendido</t>
        </is>
      </c>
      <c r="D116" s="4" t="inlineStr">
        <is>
          <t>0</t>
        </is>
      </c>
      <c r="E116" s="5" t="inlineStr">
        <is>
          <t>500,00</t>
        </is>
      </c>
      <c r="F116" s="4" t="inlineStr">
        <is>
          <t>100.00</t>
        </is>
      </c>
    </row>
    <row collapsed="false" customFormat="false" customHeight="false" hidden="false" ht="12.1" outlineLevel="0" r="117">
      <c r="A117" s="5" t="s">
        <f>=HYPERLINK("https://www.leilaoonline.net/lote/detalhe/127280", "132")</f>
      </c>
      <c r="B117" s="4" t="s">
        <f>=HYPERLINK("https://www.leilaoonline.net/lote/detalhe/127280", " Lote com: 2 uni. Bombas - lavar ou pulverizar ")</f>
      </c>
      <c r="C117" s="4" t="inlineStr">
        <is>
          <t>Não vendido</t>
        </is>
      </c>
      <c r="D117" s="4" t="inlineStr">
        <is>
          <t>0</t>
        </is>
      </c>
      <c r="E117" s="5" t="inlineStr">
        <is>
          <t>500,00</t>
        </is>
      </c>
      <c r="F117" s="4" t="inlineStr">
        <is>
          <t>100.00</t>
        </is>
      </c>
    </row>
    <row collapsed="false" customFormat="false" customHeight="false" hidden="false" ht="12.1" outlineLevel="0" r="118">
      <c r="A118" s="5" t="s">
        <f>=HYPERLINK("https://www.leilaoonline.net/lote/detalhe/127289", "133")</f>
      </c>
      <c r="B118" s="4" t="s">
        <f>=HYPERLINK("https://www.leilaoonline.net/lote/detalhe/127289", " Lote com: 2 uni. Cortador de grama - gasolina ")</f>
      </c>
      <c r="C118" s="4" t="inlineStr">
        <is>
          <t>Não vendido</t>
        </is>
      </c>
      <c r="D118" s="4" t="inlineStr">
        <is>
          <t>0</t>
        </is>
      </c>
      <c r="E118" s="5" t="inlineStr">
        <is>
          <t>200,00</t>
        </is>
      </c>
      <c r="F118" s="4" t="inlineStr">
        <is>
          <t>100.00</t>
        </is>
      </c>
    </row>
    <row collapsed="false" customFormat="false" customHeight="false" hidden="false" ht="12.1" outlineLevel="0" r="119">
      <c r="A119" s="5" t="s">
        <f>=HYPERLINK("https://www.leilaoonline.net/lote/detalhe/127288", "134")</f>
      </c>
      <c r="B119" s="4" t="s">
        <f>=HYPERLINK("https://www.leilaoonline.net/lote/detalhe/127288", " Motor Yanmar  B10 - diesel")</f>
      </c>
      <c r="C119" s="4" t="inlineStr">
        <is>
          <t>Não vendido</t>
        </is>
      </c>
      <c r="D119" s="4" t="inlineStr">
        <is>
          <t>0</t>
        </is>
      </c>
      <c r="E119" s="5" t="inlineStr">
        <is>
          <t>500,00</t>
        </is>
      </c>
      <c r="F119" s="4" t="inlineStr">
        <is>
          <t>100.00</t>
        </is>
      </c>
    </row>
    <row collapsed="false" customFormat="false" customHeight="false" hidden="false" ht="12.1" outlineLevel="0" r="120">
      <c r="A120" s="5" t="s">
        <f>=HYPERLINK("https://www.leilaoonline.net/lote/detalhe/127293", "135")</f>
      </c>
      <c r="B120" s="4" t="s">
        <f>=HYPERLINK("https://www.leilaoonline.net/lote/detalhe/127293", " lote de: várias unidades  - Pistão Pneumático ")</f>
      </c>
      <c r="C120" s="4" t="inlineStr">
        <is>
          <t>Não vendido</t>
        </is>
      </c>
      <c r="D120" s="4" t="inlineStr">
        <is>
          <t>0</t>
        </is>
      </c>
      <c r="E120" s="5" t="inlineStr">
        <is>
          <t>1.000,00</t>
        </is>
      </c>
      <c r="F120" s="4" t="inlineStr">
        <is>
          <t>250.00</t>
        </is>
      </c>
    </row>
    <row collapsed="false" customFormat="false" customHeight="false" hidden="false" ht="12.1" outlineLevel="0" r="121">
      <c r="A121" s="5" t="s">
        <f>=HYPERLINK("https://www.leilaoonline.net/lote/detalhe/127297", "136")</f>
      </c>
      <c r="B121" s="4" t="s">
        <f>=HYPERLINK("https://www.leilaoonline.net/lote/detalhe/127297", " Aparelho de Sauna à gás ")</f>
      </c>
      <c r="C121" s="4" t="inlineStr">
        <is>
          <t>Não vendido</t>
        </is>
      </c>
      <c r="D121" s="4" t="inlineStr">
        <is>
          <t>0</t>
        </is>
      </c>
      <c r="E121" s="5" t="inlineStr">
        <is>
          <t>200,00</t>
        </is>
      </c>
      <c r="F121" s="4" t="inlineStr">
        <is>
          <t>100.00</t>
        </is>
      </c>
    </row>
    <row collapsed="false" customFormat="false" customHeight="false" hidden="false" ht="12.1" outlineLevel="0" r="122">
      <c r="A122" s="5" t="s">
        <f>=HYPERLINK("https://www.leilaoonline.net/lote/detalhe/127298", "137")</f>
      </c>
      <c r="B122" s="4" t="s">
        <f>=HYPERLINK("https://www.leilaoonline.net/lote/detalhe/127298", " Ventoinha Industrial")</f>
      </c>
      <c r="C122" s="4" t="inlineStr">
        <is>
          <t>Não vendido</t>
        </is>
      </c>
      <c r="D122" s="4" t="inlineStr">
        <is>
          <t>0</t>
        </is>
      </c>
      <c r="E122" s="5" t="inlineStr">
        <is>
          <t>1.000,00</t>
        </is>
      </c>
      <c r="F122" s="4" t="inlineStr">
        <is>
          <t>250.00</t>
        </is>
      </c>
    </row>
    <row collapsed="false" customFormat="false" customHeight="false" hidden="false" ht="12.1" outlineLevel="0" r="123">
      <c r="A123" s="5" t="s">
        <f>=HYPERLINK("https://www.leilaoonline.net/lote/detalhe/127304", "138")</f>
      </c>
      <c r="B123" s="4" t="s">
        <f>=HYPERLINK("https://www.leilaoonline.net/lote/detalhe/127304", " Bomba à vácuo - motor 10hp")</f>
      </c>
      <c r="C123" s="4" t="inlineStr">
        <is>
          <t>Não vendido</t>
        </is>
      </c>
      <c r="D123" s="4" t="inlineStr">
        <is>
          <t>0</t>
        </is>
      </c>
      <c r="E123" s="5" t="inlineStr">
        <is>
          <t>1.500,00</t>
        </is>
      </c>
      <c r="F123" s="4" t="inlineStr">
        <is>
          <t>250.00</t>
        </is>
      </c>
    </row>
    <row collapsed="false" customFormat="false" customHeight="false" hidden="false" ht="12.1" outlineLevel="0" r="124">
      <c r="A124" s="5" t="s">
        <f>=HYPERLINK("https://www.leilaoonline.net/lote/detalhe/127309", "139")</f>
      </c>
      <c r="B124" s="4" t="s">
        <f>=HYPERLINK("https://www.leilaoonline.net/lote/detalhe/127309", " Variador de rotação - grande ")</f>
      </c>
      <c r="C124" s="4" t="inlineStr">
        <is>
          <t>Não vendido</t>
        </is>
      </c>
      <c r="D124" s="4" t="inlineStr">
        <is>
          <t>0</t>
        </is>
      </c>
      <c r="E124" s="5" t="inlineStr">
        <is>
          <t>1.000,00</t>
        </is>
      </c>
      <c r="F124" s="4" t="inlineStr">
        <is>
          <t>250.00</t>
        </is>
      </c>
    </row>
    <row collapsed="false" customFormat="false" customHeight="false" hidden="false" ht="12.1" outlineLevel="0" r="125">
      <c r="A125" s="5" t="s">
        <f>=HYPERLINK("https://www.leilaoonline.net/lote/detalhe/127299", "140")</f>
      </c>
      <c r="B125" s="4" t="s">
        <f>=HYPERLINK("https://www.leilaoonline.net/lote/detalhe/127299", " Lote com: Válvulas - Apróx 3 ton. - Preço por kg")</f>
      </c>
      <c r="C125" s="4" t="inlineStr">
        <is>
          <t>Não vendido</t>
        </is>
      </c>
      <c r="D125" s="4" t="inlineStr">
        <is>
          <t>2</t>
        </is>
      </c>
      <c r="E125" s="5" t="inlineStr">
        <is>
          <t>1,25</t>
        </is>
      </c>
      <c r="F125" s="4" t="inlineStr">
        <is>
          <t>0.25</t>
        </is>
      </c>
    </row>
    <row collapsed="false" customFormat="false" customHeight="false" hidden="false" ht="12.1" outlineLevel="0" r="126">
      <c r="A126" s="5" t="s">
        <f>=HYPERLINK("https://www.leilaoonline.net/lote/detalhe/127300", "141")</f>
      </c>
      <c r="B126" s="4" t="s">
        <f>=HYPERLINK("https://www.leilaoonline.net/lote/detalhe/127300", " Motor Diesel")</f>
      </c>
      <c r="C126" s="4" t="inlineStr">
        <is>
          <t>Não vendido</t>
        </is>
      </c>
      <c r="D126" s="4" t="inlineStr">
        <is>
          <t>1</t>
        </is>
      </c>
      <c r="E126" s="5" t="inlineStr">
        <is>
          <t>108,00</t>
        </is>
      </c>
      <c r="F126" s="4" t="inlineStr">
        <is>
          <t>100.00</t>
        </is>
      </c>
    </row>
    <row collapsed="false" customFormat="false" customHeight="false" hidden="false" ht="12.1" outlineLevel="0" r="127">
      <c r="A127" s="5" t="s">
        <f>=HYPERLINK("https://www.leilaoonline.net/lote/detalhe/127311", "142")</f>
      </c>
      <c r="B127" s="4" t="s">
        <f>=HYPERLINK("https://www.leilaoonline.net/lote/detalhe/127311", " Motor Diesel - Agrale")</f>
      </c>
      <c r="C127" s="4" t="inlineStr">
        <is>
          <t>Não vendido</t>
        </is>
      </c>
      <c r="D127" s="4" t="inlineStr">
        <is>
          <t>2</t>
        </is>
      </c>
      <c r="E127" s="5" t="inlineStr">
        <is>
          <t>200,00</t>
        </is>
      </c>
      <c r="F127" s="4" t="inlineStr">
        <is>
          <t>100.00</t>
        </is>
      </c>
    </row>
    <row collapsed="false" customFormat="false" customHeight="false" hidden="false" ht="12.1" outlineLevel="0" r="128">
      <c r="A128" s="5" t="s">
        <f>=HYPERLINK("https://www.leilaoonline.net/lote/detalhe/127305", "143")</f>
      </c>
      <c r="B128" s="4" t="s">
        <f>=HYPERLINK("https://www.leilaoonline.net/lote/detalhe/127305", " Bomba de vazão - inox")</f>
      </c>
      <c r="C128" s="4" t="inlineStr">
        <is>
          <t>Não vendido</t>
        </is>
      </c>
      <c r="D128" s="4" t="inlineStr">
        <is>
          <t>0</t>
        </is>
      </c>
      <c r="E128" s="5" t="inlineStr">
        <is>
          <t>1.000,00</t>
        </is>
      </c>
      <c r="F128" s="4" t="inlineStr">
        <is>
          <t>250.00</t>
        </is>
      </c>
    </row>
    <row collapsed="false" customFormat="false" customHeight="false" hidden="false" ht="12.1" outlineLevel="0" r="129">
      <c r="A129" s="5" t="s">
        <f>=HYPERLINK("https://www.leilaoonline.net/lote/detalhe/127312", "144")</f>
      </c>
      <c r="B129" s="4" t="s">
        <f>=HYPERLINK("https://www.leilaoonline.net/lote/detalhe/127312", " Transformador")</f>
      </c>
      <c r="C129" s="4" t="inlineStr">
        <is>
          <t>Não vendido</t>
        </is>
      </c>
      <c r="D129" s="4" t="inlineStr">
        <is>
          <t>0</t>
        </is>
      </c>
      <c r="E129" s="5" t="inlineStr">
        <is>
          <t>500,00</t>
        </is>
      </c>
      <c r="F129" s="4" t="inlineStr">
        <is>
          <t>250.00</t>
        </is>
      </c>
    </row>
    <row collapsed="false" customFormat="false" customHeight="false" hidden="false" ht="12.1" outlineLevel="0" r="130">
      <c r="A130" s="5" t="s">
        <f>=HYPERLINK("https://www.leilaoonline.net/lote/detalhe/127310", "145")</f>
      </c>
      <c r="B130" s="4" t="s">
        <f>=HYPERLINK("https://www.leilaoonline.net/lote/detalhe/127310", " Máquinas elétricas")</f>
      </c>
      <c r="C130" s="4" t="inlineStr">
        <is>
          <t>Vendido</t>
        </is>
      </c>
      <c r="D130" s="4" t="inlineStr">
        <is>
          <t>5</t>
        </is>
      </c>
      <c r="E130" s="5" t="inlineStr">
        <is>
          <t>500,00</t>
        </is>
      </c>
      <c r="F130" s="4" t="inlineStr">
        <is>
          <t>100.00</t>
        </is>
      </c>
    </row>
    <row collapsed="false" customFormat="false" customHeight="false" hidden="false" ht="12.1" outlineLevel="0" r="131">
      <c r="A131" s="5" t="s">
        <f>=HYPERLINK("https://www.leilaoonline.net/lote/detalhe/127307", "146")</f>
      </c>
      <c r="B131" s="4" t="s">
        <f>=HYPERLINK("https://www.leilaoonline.net/lote/detalhe/127307", " Furadeira - sucata")</f>
      </c>
      <c r="C131" s="4" t="inlineStr">
        <is>
          <t>Não vendido</t>
        </is>
      </c>
      <c r="D131" s="4" t="inlineStr">
        <is>
          <t>2</t>
        </is>
      </c>
      <c r="E131" s="5" t="inlineStr">
        <is>
          <t>200,00</t>
        </is>
      </c>
      <c r="F131" s="4" t="inlineStr">
        <is>
          <t>100.00</t>
        </is>
      </c>
    </row>
    <row collapsed="false" customFormat="false" customHeight="false" hidden="false" ht="12.1" outlineLevel="0" r="132">
      <c r="A132" s="5" t="s">
        <f>=HYPERLINK("https://www.leilaoonline.net/lote/detalhe/127308", "147")</f>
      </c>
      <c r="B132" s="4" t="s">
        <f>=HYPERLINK("https://www.leilaoonline.net/lote/detalhe/127308", " Lote com: 3 unidades de Válvulas Pneumáticas")</f>
      </c>
      <c r="C132" s="4" t="inlineStr">
        <is>
          <t>Não vendido</t>
        </is>
      </c>
      <c r="D132" s="4" t="inlineStr">
        <is>
          <t>1</t>
        </is>
      </c>
      <c r="E132" s="5" t="inlineStr">
        <is>
          <t>1.000,00</t>
        </is>
      </c>
      <c r="F132" s="4" t="inlineStr">
        <is>
          <t>250.00</t>
        </is>
      </c>
    </row>
    <row collapsed="false" customFormat="false" customHeight="false" hidden="false" ht="12.1" outlineLevel="0" r="133">
      <c r="A133" s="5" t="s">
        <f>=HYPERLINK("https://www.leilaoonline.net/lote/detalhe/127314", "148")</f>
      </c>
      <c r="B133" s="4" t="s">
        <f>=HYPERLINK("https://www.leilaoonline.net/lote/detalhe/127314", " Seladora - semi automática")</f>
      </c>
      <c r="C133" s="4" t="inlineStr">
        <is>
          <t>Não vendido</t>
        </is>
      </c>
      <c r="D133" s="4" t="inlineStr">
        <is>
          <t>1</t>
        </is>
      </c>
      <c r="E133" s="5" t="inlineStr">
        <is>
          <t>300,00</t>
        </is>
      </c>
      <c r="F133" s="4" t="inlineStr">
        <is>
          <t>100.00</t>
        </is>
      </c>
    </row>
    <row collapsed="false" customFormat="false" customHeight="false" hidden="false" ht="12.1" outlineLevel="0" r="134">
      <c r="A134" s="5" t="s">
        <f>=HYPERLINK("https://www.leilaoonline.net/lote/detalhe/127313", "149")</f>
      </c>
      <c r="B134" s="4" t="s">
        <f>=HYPERLINK("https://www.leilaoonline.net/lote/detalhe/127313", " Máquina Rotuladora / etiquetadora")</f>
      </c>
      <c r="C134" s="4" t="inlineStr">
        <is>
          <t>Não vendido</t>
        </is>
      </c>
      <c r="D134" s="4" t="inlineStr">
        <is>
          <t>1</t>
        </is>
      </c>
      <c r="E134" s="5" t="inlineStr">
        <is>
          <t>306,00</t>
        </is>
      </c>
      <c r="F134" s="4" t="inlineStr">
        <is>
          <t>100.00</t>
        </is>
      </c>
    </row>
    <row collapsed="false" customFormat="false" customHeight="false" hidden="false" ht="12.1" outlineLevel="0" r="135">
      <c r="A135" s="5" t="s">
        <f>=HYPERLINK("https://www.leilaoonline.net/lote/detalhe/127302", "150")</f>
      </c>
      <c r="B135" s="4" t="s">
        <f>=HYPERLINK("https://www.leilaoonline.net/lote/detalhe/127302", " Prensa recravadeira de lata")</f>
      </c>
      <c r="C135" s="4" t="inlineStr">
        <is>
          <t>Não vendido</t>
        </is>
      </c>
      <c r="D135" s="4" t="inlineStr">
        <is>
          <t>0</t>
        </is>
      </c>
      <c r="E135" s="5" t="inlineStr">
        <is>
          <t>2.000,00</t>
        </is>
      </c>
      <c r="F135" s="4" t="inlineStr">
        <is>
          <t>250.00</t>
        </is>
      </c>
    </row>
    <row collapsed="false" customFormat="false" customHeight="false" hidden="false" ht="12.1" outlineLevel="0" r="136">
      <c r="A136" s="5" t="s">
        <f>=HYPERLINK("https://www.leilaoonline.net/lote/detalhe/127301", "151")</f>
      </c>
      <c r="B136" s="4" t="s">
        <f>=HYPERLINK("https://www.leilaoonline.net/lote/detalhe/127301", " Triturador industrial")</f>
      </c>
      <c r="C136" s="4" t="inlineStr">
        <is>
          <t>Vendido</t>
        </is>
      </c>
      <c r="D136" s="4" t="inlineStr">
        <is>
          <t>52</t>
        </is>
      </c>
      <c r="E136" s="5" t="inlineStr">
        <is>
          <t>14.750,00</t>
        </is>
      </c>
      <c r="F136" s="4" t="inlineStr">
        <is>
          <t>250.00</t>
        </is>
      </c>
    </row>
    <row collapsed="false" customFormat="false" customHeight="false" hidden="false" ht="12.1" outlineLevel="0" r="137">
      <c r="A137" s="5" t="s">
        <f>=HYPERLINK("https://www.leilaoonline.net/lote/detalhe/127306", "152")</f>
      </c>
      <c r="B137" s="4" t="s">
        <f>=HYPERLINK("https://www.leilaoonline.net/lote/detalhe/127306", " Torno Imor - industrial - 3 pés - 260 de barramento")</f>
      </c>
      <c r="C137" s="4" t="inlineStr">
        <is>
          <t>Vendido</t>
        </is>
      </c>
      <c r="D137" s="4" t="inlineStr">
        <is>
          <t>7</t>
        </is>
      </c>
      <c r="E137" s="5" t="inlineStr">
        <is>
          <t>14.500,00</t>
        </is>
      </c>
      <c r="F137" s="4" t="inlineStr">
        <is>
          <t>500.00</t>
        </is>
      </c>
    </row>
    <row collapsed="false" customFormat="false" customHeight="false" hidden="false" ht="12.1" outlineLevel="0" r="138">
      <c r="A138" s="5" t="s">
        <f>=HYPERLINK("https://www.leilaoonline.net/lote/detalhe/127540", "153")</f>
      </c>
      <c r="B138" s="4" t="s">
        <f>=HYPERLINK("https://www.leilaoonline.net/lote/detalhe/127540", "Sofá antigo ")</f>
      </c>
      <c r="C138" s="4" t="inlineStr">
        <is>
          <t>Não vendido</t>
        </is>
      </c>
      <c r="D138" s="4" t="inlineStr">
        <is>
          <t>0</t>
        </is>
      </c>
      <c r="E138" s="5" t="inlineStr">
        <is>
          <t>4.000,00</t>
        </is>
      </c>
      <c r="F138" s="4" t="inlineStr">
        <is>
          <t>250.00</t>
        </is>
      </c>
    </row>
    <row collapsed="false" customFormat="false" customHeight="false" hidden="false" ht="12.1" outlineLevel="0" r="139">
      <c r="A139" s="5" t="s">
        <f>=HYPERLINK("https://www.leilaoonline.net/lote/detalhe/127541", "154")</f>
      </c>
      <c r="B139" s="4" t="s">
        <f>=HYPERLINK("https://www.leilaoonline.net/lote/detalhe/127541", "[vídeo] Gerador - 45Kva")</f>
      </c>
      <c r="C139" s="4" t="inlineStr">
        <is>
          <t>Não vendido</t>
        </is>
      </c>
      <c r="D139" s="4" t="inlineStr">
        <is>
          <t>0</t>
        </is>
      </c>
      <c r="E139" s="5" t="inlineStr">
        <is>
          <t>30.000,00</t>
        </is>
      </c>
      <c r="F139" s="4" t="inlineStr">
        <is>
          <t>500.00</t>
        </is>
      </c>
    </row>
    <row collapsed="false" customFormat="false" customHeight="false" hidden="false" ht="12.1" outlineLevel="0" r="140">
      <c r="A140" s="5" t="s">
        <f>=HYPERLINK("https://www.leilaoonline.net/lote/detalhe/128037", "155")</f>
      </c>
      <c r="B140" s="4" t="s">
        <f>=HYPERLINK("https://www.leilaoonline.net/lote/detalhe/128037", "Tanque chorumeira para caminhão ")</f>
      </c>
      <c r="C140" s="4" t="inlineStr">
        <is>
          <t>Não vendido</t>
        </is>
      </c>
      <c r="D140" s="4" t="inlineStr">
        <is>
          <t>1</t>
        </is>
      </c>
      <c r="E140" s="5" t="inlineStr">
        <is>
          <t>5.000,00</t>
        </is>
      </c>
      <c r="F140" s="4" t="inlineStr">
        <is>
          <t>500.00</t>
        </is>
      </c>
    </row>
    <row collapsed="false" customFormat="false" customHeight="false" hidden="false" ht="12.1" outlineLevel="0" r="141">
      <c r="A141" s="5" t="s">
        <f>=HYPERLINK("https://www.leilaoonline.net/lote/detalhe/128038", "156")</f>
      </c>
      <c r="B141" s="4" t="s">
        <f>=HYPERLINK("https://www.leilaoonline.net/lote/detalhe/128038", "Mesa com 6 cadeiras - antiga ")</f>
      </c>
      <c r="C141" s="4" t="inlineStr">
        <is>
          <t>Não vendido</t>
        </is>
      </c>
      <c r="D141" s="4" t="inlineStr">
        <is>
          <t>0</t>
        </is>
      </c>
      <c r="E141" s="5" t="inlineStr">
        <is>
          <t>4.000,00</t>
        </is>
      </c>
      <c r="F141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2026-09-11T07:28:44.00Z</dcterms:created>
  <dc:creator>Tellks Tecnologia</dc:creator>
  <cp:revision>0</cp:revision>
</cp:coreProperties>
</file>