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17/05/2022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=HYPERLINK("https://www.leilaoonline.net/lote/detalhe/128041", "000")</f>
      </c>
      <c r="B11" s="4" t="s">
        <f>=HYPERLINK("https://www.leilaoonline.net/lote/detalhe/128041", "LOTE C/ 13 CADEIRAS DIRETOR MARCA CAVALETTI,  ACENTO EM COURO E ENCOSTO EM TELA")</f>
      </c>
      <c r="C11" s="4" t="inlineStr">
        <is>
          <t>Não vendido</t>
        </is>
      </c>
      <c r="D11" s="4" t="inlineStr">
        <is>
          <t>1</t>
        </is>
      </c>
      <c r="E11" s="5" t="inlineStr">
        <is>
          <t>1.300,00</t>
        </is>
      </c>
      <c r="F11" s="4" t="inlineStr">
        <is>
          <t>200.00</t>
        </is>
      </c>
    </row>
    <row collapsed="false" customFormat="false" customHeight="false" hidden="false" ht="12.1" outlineLevel="0" r="12">
      <c r="A12" s="5" t="s">
        <f>=HYPERLINK("https://www.leilaoonline.net/lote/detalhe/127831", "001")</f>
      </c>
      <c r="B12" s="4" t="s">
        <f>=HYPERLINK("https://www.leilaoonline.net/lote/detalhe/127831", " LOTE CONTENDO 100 CÉDULAS DE DINHEIRO ANTIGO ORIGINAL, DE VÁRIOS VALORES E ÉPOCAS,  EM EXCELENTE ESTADO DE CONSERVAÇÃO, RARIDADE PARA COLECIONADORES.")</f>
      </c>
      <c r="C12" s="4" t="inlineStr">
        <is>
          <t>Não vendido</t>
        </is>
      </c>
      <c r="D12" s="4" t="inlineStr">
        <is>
          <t>0</t>
        </is>
      </c>
      <c r="E12" s="5" t="inlineStr">
        <is>
          <t>150,00</t>
        </is>
      </c>
      <c r="F12" s="4" t="inlineStr">
        <is>
          <t>50.00</t>
        </is>
      </c>
    </row>
    <row collapsed="false" customFormat="false" customHeight="false" hidden="false" ht="12.1" outlineLevel="0" r="13">
      <c r="A13" s="5" t="s">
        <f>=HYPERLINK("https://www.leilaoonline.net/lote/detalhe/127835", "002")</f>
      </c>
      <c r="B13" s="4" t="s">
        <f>=HYPERLINK("https://www.leilaoonline.net/lote/detalhe/127835", " 30 GARRAFAS DE CACHAÇA SABOR UMBURANA COM MEL - 700ml CADA GARRAFA")</f>
      </c>
      <c r="C13" s="4" t="inlineStr">
        <is>
          <t>Vendido</t>
        </is>
      </c>
      <c r="D13" s="4" t="inlineStr">
        <is>
          <t>1</t>
        </is>
      </c>
      <c r="E13" s="5" t="inlineStr">
        <is>
          <t>250,00</t>
        </is>
      </c>
      <c r="F13" s="4" t="inlineStr">
        <is>
          <t>50.00</t>
        </is>
      </c>
    </row>
    <row collapsed="false" customFormat="false" customHeight="false" hidden="false" ht="12.1" outlineLevel="0" r="14">
      <c r="A14" s="5" t="s">
        <f>=HYPERLINK("https://www.leilaoonline.net/lote/detalhe/128274", "003")</f>
      </c>
      <c r="B14" s="4" t="s">
        <f>=HYPERLINK("https://www.leilaoonline.net/lote/detalhe/128274", "MONARK ANTIGA, ARO 26, PARALAMAS DE METAL C/ QUINAS ARREDONDADAS E QUADRO CAXIMBADO, RELÍQUIA DA DÉCADA DE 1980.")</f>
      </c>
      <c r="C14" s="4" t="inlineStr">
        <is>
          <t>Vendido</t>
        </is>
      </c>
      <c r="D14" s="4" t="inlineStr">
        <is>
          <t>1</t>
        </is>
      </c>
      <c r="E14" s="5" t="inlineStr">
        <is>
          <t>450,00</t>
        </is>
      </c>
      <c r="F14" s="4" t="inlineStr">
        <is>
          <t>50.00</t>
        </is>
      </c>
    </row>
    <row collapsed="false" customFormat="false" customHeight="false" hidden="false" ht="12.1" outlineLevel="0" r="15">
      <c r="A15" s="5" t="s">
        <f>=HYPERLINK("https://www.leilaoonline.net/lote/detalhe/128327", "004")</f>
      </c>
      <c r="B15" s="4" t="s">
        <f>=HYPERLINK("https://www.leilaoonline.net/lote/detalhe/128327", "[ VÍDEO ] FATIADOR DE FRIOS MANUAL (MANIVELA) ANTIGO  (FUNCIONANDO)")</f>
      </c>
      <c r="C15" s="4" t="inlineStr">
        <is>
          <t>Não vendido</t>
        </is>
      </c>
      <c r="D15" s="4" t="inlineStr">
        <is>
          <t>0</t>
        </is>
      </c>
      <c r="E15" s="5" t="inlineStr">
        <is>
          <t>150,00</t>
        </is>
      </c>
      <c r="F15" s="4" t="inlineStr">
        <is>
          <t>50.00</t>
        </is>
      </c>
    </row>
    <row collapsed="false" customFormat="false" customHeight="false" hidden="false" ht="12.1" outlineLevel="0" r="16">
      <c r="A16" s="5" t="s">
        <f>=HYPERLINK("https://www.leilaoonline.net/lote/detalhe/126281", "005")</f>
      </c>
      <c r="B16" s="4" t="s">
        <f>=HYPERLINK("https://www.leilaoonline.net/lote/detalhe/126281", " GRANDE COLEÇÃO C/ APROX. 80 DISCOS DE VINIL , DIVERSOS TÍTULOS,  CANTORES CONSAGRADOS E VÁRIOS ESTILOS, RARIDADE PARA COLECIONADORES,")</f>
      </c>
      <c r="C16" s="4" t="inlineStr">
        <is>
          <t>Vendido</t>
        </is>
      </c>
      <c r="D16" s="4" t="inlineStr">
        <is>
          <t>1</t>
        </is>
      </c>
      <c r="E16" s="5" t="inlineStr">
        <is>
          <t>100,00</t>
        </is>
      </c>
      <c r="F16" s="4" t="inlineStr">
        <is>
          <t>50.00</t>
        </is>
      </c>
    </row>
    <row collapsed="false" customFormat="false" customHeight="false" hidden="false" ht="12.1" outlineLevel="0" r="17">
      <c r="A17" s="5" t="s">
        <f>=HYPERLINK("https://www.leilaoonline.net/lote/detalhe/127695", "006")</f>
      </c>
      <c r="B17" s="4" t="s">
        <f>=HYPERLINK("https://www.leilaoonline.net/lote/detalhe/127695", " 02- DISPLAY ( PAINEL) ARTICULADO , APROX 02 METROS DE ALTURA, COM BASE, FIAÇÃO ELÉTRICA E VIDRO TEMPERADO ( POUCO USO).")</f>
      </c>
      <c r="C17" s="4" t="inlineStr">
        <is>
          <t>Não vendido</t>
        </is>
      </c>
      <c r="D17" s="4" t="inlineStr">
        <is>
          <t>0</t>
        </is>
      </c>
      <c r="E17" s="5" t="inlineStr">
        <is>
          <t>250,00</t>
        </is>
      </c>
      <c r="F17" s="4" t="inlineStr">
        <is>
          <t>50.00</t>
        </is>
      </c>
    </row>
    <row collapsed="false" customFormat="false" customHeight="false" hidden="false" ht="12.1" outlineLevel="0" r="18">
      <c r="A18" s="5" t="s">
        <f>=HYPERLINK("https://www.leilaoonline.net/lote/detalhe/127696", "007")</f>
      </c>
      <c r="B18" s="4" t="s">
        <f>=HYPERLINK("https://www.leilaoonline.net/lote/detalhe/127696", " LOTE C/ 20 CADEIRAS DE COURO GIROFLEX.")</f>
      </c>
      <c r="C18" s="4" t="inlineStr">
        <is>
          <t>Não vendido</t>
        </is>
      </c>
      <c r="D18" s="4" t="inlineStr">
        <is>
          <t>0</t>
        </is>
      </c>
      <c r="E18" s="5" t="inlineStr">
        <is>
          <t>950,00</t>
        </is>
      </c>
      <c r="F18" s="4" t="inlineStr">
        <is>
          <t>50.00</t>
        </is>
      </c>
    </row>
    <row collapsed="false" customFormat="false" customHeight="false" hidden="false" ht="12.1" outlineLevel="0" r="19">
      <c r="A19" s="5" t="s">
        <f>=HYPERLINK("https://www.leilaoonline.net/lote/detalhe/127697", "008")</f>
      </c>
      <c r="B19" s="4" t="s">
        <f>=HYPERLINK("https://www.leilaoonline.net/lote/detalhe/127697", " 06 UNIDADES CADEIRAS UNIVERSITÁRIAS EM CORINHO VERMELHO")</f>
      </c>
      <c r="C19" s="4" t="inlineStr">
        <is>
          <t>Não vendido</t>
        </is>
      </c>
      <c r="D19" s="4" t="inlineStr">
        <is>
          <t>0</t>
        </is>
      </c>
      <c r="E19" s="5" t="inlineStr">
        <is>
          <t>190,00</t>
        </is>
      </c>
      <c r="F19" s="4" t="inlineStr">
        <is>
          <t>50.00</t>
        </is>
      </c>
    </row>
    <row collapsed="false" customFormat="false" customHeight="false" hidden="false" ht="12.1" outlineLevel="0" r="20">
      <c r="A20" s="5" t="s">
        <f>=HYPERLINK("https://www.leilaoonline.net/lote/detalhe/126253", "009")</f>
      </c>
      <c r="B20" s="4" t="s">
        <f>=HYPERLINK("https://www.leilaoonline.net/lote/detalhe/126253", " [ VÍDEO ] HONDA CB 550 FOUR. ANO 1976. CAFÉ RACER. RELÍQUIA PARA COLECIONADORES. Documentos em ordem.")</f>
      </c>
      <c r="C20" s="4" t="inlineStr">
        <is>
          <t>Não vendido</t>
        </is>
      </c>
      <c r="D20" s="4" t="inlineStr">
        <is>
          <t>2</t>
        </is>
      </c>
      <c r="E20" s="5" t="inlineStr">
        <is>
          <t>19.700,00</t>
        </is>
      </c>
      <c r="F20" s="4" t="inlineStr">
        <is>
          <t>200.00</t>
        </is>
      </c>
    </row>
    <row collapsed="false" customFormat="false" customHeight="false" hidden="false" ht="12.1" outlineLevel="0" r="21">
      <c r="A21" s="5" t="s">
        <f>=HYPERLINK("https://www.leilaoonline.net/lote/detalhe/127699", "010")</f>
      </c>
      <c r="B21" s="4" t="s">
        <f>=HYPERLINK("https://www.leilaoonline.net/lote/detalhe/127699", " LOTE C/ 18 CADEIRAS EM COURO BEGE E MADEIRA")</f>
      </c>
      <c r="C21" s="4" t="inlineStr">
        <is>
          <t>Não vendido</t>
        </is>
      </c>
      <c r="D21" s="4" t="inlineStr">
        <is>
          <t>0</t>
        </is>
      </c>
      <c r="E21" s="5" t="inlineStr">
        <is>
          <t>950,00</t>
        </is>
      </c>
      <c r="F21" s="4" t="inlineStr">
        <is>
          <t>50.00</t>
        </is>
      </c>
    </row>
    <row collapsed="false" customFormat="false" customHeight="false" hidden="false" ht="12.1" outlineLevel="0" r="22">
      <c r="A22" s="5" t="s">
        <f>=HYPERLINK("https://www.leilaoonline.net/lote/detalhe/127701", "011")</f>
      </c>
      <c r="B22" s="4" t="s">
        <f>=HYPERLINK("https://www.leilaoonline.net/lote/detalhe/127701", " LOTE C/ 16 CADEIRAS EM TECIDO BORDADO E CORINO  CORES , BEGE , MARROM E PRETA, EM MADEIRA (SEM USO).")</f>
      </c>
      <c r="C22" s="4" t="inlineStr">
        <is>
          <t>Não vendido</t>
        </is>
      </c>
      <c r="D22" s="4" t="inlineStr">
        <is>
          <t>0</t>
        </is>
      </c>
      <c r="E22" s="5" t="inlineStr">
        <is>
          <t>950,00</t>
        </is>
      </c>
      <c r="F22" s="4" t="inlineStr">
        <is>
          <t>50.00</t>
        </is>
      </c>
    </row>
    <row collapsed="false" customFormat="false" customHeight="false" hidden="false" ht="12.1" outlineLevel="0" r="23">
      <c r="A23" s="5" t="s">
        <f>=HYPERLINK("https://www.leilaoonline.net/lote/detalhe/128345", "012")</f>
      </c>
      <c r="B23" s="4" t="s">
        <f>=HYPERLINK("https://www.leilaoonline.net/lote/detalhe/128345", "LOTE C/ DIVERSOS BRINQUEDOS.E PEÇAS (Ref. L3)")</f>
      </c>
      <c r="C23" s="4" t="inlineStr">
        <is>
          <t>Não vendido</t>
        </is>
      </c>
      <c r="D23" s="4" t="inlineStr">
        <is>
          <t>0</t>
        </is>
      </c>
      <c r="E23" s="5" t="inlineStr">
        <is>
          <t>120,00</t>
        </is>
      </c>
      <c r="F23" s="4" t="inlineStr">
        <is>
          <t>50.00</t>
        </is>
      </c>
    </row>
    <row collapsed="false" customFormat="false" customHeight="false" hidden="false" ht="12.1" outlineLevel="0" r="24">
      <c r="A24" s="5" t="s">
        <f>=HYPERLINK("https://www.leilaoonline.net/lote/detalhe/126244", "013")</f>
      </c>
      <c r="B24" s="4" t="s">
        <f>=HYPERLINK("https://www.leilaoonline.net/lote/detalhe/126244",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=HYPERLINK("https://www.leilaoonline.net/lote/detalhe/126242", "014")</f>
      </c>
      <c r="B25" s="4" t="s">
        <f>=HYPERLINK("https://www.leilaoonline.net/lote/detalhe/126242",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=HYPERLINK("https://www.leilaoonline.net/lote/detalhe/127700", "015")</f>
      </c>
      <c r="B26" s="4" t="s">
        <f>=HYPERLINK("https://www.leilaoonline.net/lote/detalhe/127700", " LOTE C/ 06 ARMÁRIOS DE RODÍZIOS, COM 02 GAVETAS CADA. (POUCO USO).")</f>
      </c>
      <c r="C26" s="4" t="inlineStr">
        <is>
          <t>Não vendido</t>
        </is>
      </c>
      <c r="D26" s="4" t="inlineStr">
        <is>
          <t>0</t>
        </is>
      </c>
      <c r="E26" s="5" t="inlineStr">
        <is>
          <t>200,00</t>
        </is>
      </c>
      <c r="F26" s="4" t="inlineStr">
        <is>
          <t>50.00</t>
        </is>
      </c>
    </row>
    <row collapsed="false" customFormat="false" customHeight="false" hidden="false" ht="12.1" outlineLevel="0" r="27">
      <c r="A27" s="5" t="s">
        <f>=HYPERLINK("https://www.leilaoonline.net/lote/detalhe/126284", "016")</f>
      </c>
      <c r="B27" s="4" t="s">
        <f>=HYPERLINK("https://www.leilaoonline.net/lote/detalhe/126284", " LOTE COM APROX. 60 ITENS, SENDO: BIQUÍNIS, MAIÔS, SUNGAS, CALCINHAS, VÁRIOS TAMANHOS E MODELOS. TODOS SEM USO.")</f>
      </c>
      <c r="C27" s="4" t="inlineStr">
        <is>
          <t>Não vendido</t>
        </is>
      </c>
      <c r="D27" s="4" t="inlineStr">
        <is>
          <t>1</t>
        </is>
      </c>
      <c r="E27" s="5" t="inlineStr">
        <is>
          <t>190,00</t>
        </is>
      </c>
      <c r="F27" s="4" t="inlineStr">
        <is>
          <t>50.00</t>
        </is>
      </c>
    </row>
    <row collapsed="false" customFormat="false" customHeight="false" hidden="false" ht="12.1" outlineLevel="0" r="28">
      <c r="A28" s="5" t="s">
        <f>=HYPERLINK("https://www.leilaoonline.net/lote/detalhe/126247", "017")</f>
      </c>
      <c r="B28" s="4" t="s">
        <f>=HYPERLINK("https://www.leilaoonline.net/lote/detalhe/126247",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=HYPERLINK("https://www.leilaoonline.net/lote/detalhe/127698", "018")</f>
      </c>
      <c r="B29" s="4" t="s">
        <f>=HYPERLINK("https://www.leilaoonline.net/lote/detalhe/127698", " LOTE C/ 06 ARMÁRIOS DE RODÍZIOS, COM 02 GAVETAS CADA. (POUCO USO).")</f>
      </c>
      <c r="C29" s="4" t="inlineStr">
        <is>
          <t>Não vendido</t>
        </is>
      </c>
      <c r="D29" s="4" t="inlineStr">
        <is>
          <t>0</t>
        </is>
      </c>
      <c r="E29" s="5" t="inlineStr">
        <is>
          <t>200,00</t>
        </is>
      </c>
      <c r="F29" s="4" t="inlineStr">
        <is>
          <t>50.00</t>
        </is>
      </c>
    </row>
    <row collapsed="false" customFormat="false" customHeight="false" hidden="false" ht="12.1" outlineLevel="0" r="30">
      <c r="A30" s="5" t="s">
        <f>=HYPERLINK("https://www.leilaoonline.net/lote/detalhe/127834", "019")</f>
      </c>
      <c r="B30" s="4" t="s">
        <f>=HYPERLINK("https://www.leilaoonline.net/lote/detalhe/127834", " 30 GARRAFAS DE CACHAÇA SABOR UMBURANA - 700ml CADA GARRAFA")</f>
      </c>
      <c r="C30" s="4" t="inlineStr">
        <is>
          <t>Não vendido</t>
        </is>
      </c>
      <c r="D30" s="4" t="inlineStr">
        <is>
          <t>0</t>
        </is>
      </c>
      <c r="E30" s="5" t="inlineStr">
        <is>
          <t>250,00</t>
        </is>
      </c>
      <c r="F30" s="4" t="inlineStr">
        <is>
          <t>50.00</t>
        </is>
      </c>
    </row>
    <row collapsed="false" customFormat="false" customHeight="false" hidden="false" ht="12.1" outlineLevel="0" r="31">
      <c r="A31" s="5" t="s">
        <f>=HYPERLINK("https://www.leilaoonline.net/lote/detalhe/126243", "020")</f>
      </c>
      <c r="B31" s="4" t="s">
        <f>=HYPERLINK("https://www.leilaoonline.net/lote/detalhe/126243",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=HYPERLINK("https://www.leilaoonline.net/lote/detalhe/126203", "021")</f>
      </c>
      <c r="B32" s="4" t="s">
        <f>=HYPERLINK("https://www.leilaoonline.net/lote/detalhe/126203",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=HYPERLINK("https://www.leilaoonline.net/lote/detalhe/126213", "022")</f>
      </c>
      <c r="B33" s="4" t="s">
        <f>=HYPERLINK("https://www.leilaoonline.net/lote/detalhe/126213",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=HYPERLINK("https://www.leilaoonline.net/lote/detalhe/127702", "023")</f>
      </c>
      <c r="B34" s="4" t="s">
        <f>=HYPERLINK("https://www.leilaoonline.net/lote/detalhe/127702", " LOTE DE BANCO ALTOS E CADEIRA, SENDO: 03 BANCOS ALTO DE LUXE COR BRANCA; 01 BANCO ALTO TIPO CONCHA , ACENTO EM MADEIRA E 01 CADEIRA COR BRANCA")</f>
      </c>
      <c r="C34" s="4" t="inlineStr">
        <is>
          <t>Não vendido</t>
        </is>
      </c>
      <c r="D34" s="4" t="inlineStr">
        <is>
          <t>0</t>
        </is>
      </c>
      <c r="E34" s="5" t="inlineStr">
        <is>
          <t>250,00</t>
        </is>
      </c>
      <c r="F34" s="4" t="inlineStr">
        <is>
          <t>50.00</t>
        </is>
      </c>
    </row>
    <row collapsed="false" customFormat="false" customHeight="false" hidden="false" ht="12.1" outlineLevel="0" r="35">
      <c r="A35" s="5" t="s">
        <f>=HYPERLINK("https://www.leilaoonline.net/lote/detalhe/126204", "024")</f>
      </c>
      <c r="B35" s="4" t="s">
        <f>=HYPERLINK("https://www.leilaoonline.net/lote/detalhe/126204",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=HYPERLINK("https://www.leilaoonline.net/lote/detalhe/126248", "025")</f>
      </c>
      <c r="B36" s="4" t="s">
        <f>=HYPERLINK("https://www.leilaoonline.net/lote/detalhe/126248", "Mini Jipe Antigo, Original todo em metal, Raridade para Colecionadores")</f>
      </c>
      <c r="C36" s="4" t="inlineStr">
        <is>
          <t>Não vendido</t>
        </is>
      </c>
      <c r="D36" s="4" t="inlineStr">
        <is>
          <t>0</t>
        </is>
      </c>
      <c r="E36" s="5" t="inlineStr">
        <is>
          <t>350,00</t>
        </is>
      </c>
      <c r="F36" s="4" t="inlineStr">
        <is>
          <t>50.00</t>
        </is>
      </c>
    </row>
    <row collapsed="false" customFormat="false" customHeight="false" hidden="false" ht="12.1" outlineLevel="0" r="37">
      <c r="A37" s="5" t="s">
        <f>=HYPERLINK("https://www.leilaoonline.net/lote/detalhe/126218", "026")</f>
      </c>
      <c r="B37" s="4" t="s">
        <f>=HYPERLINK("https://www.leilaoonline.net/lote/detalhe/126218",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=HYPERLINK("https://www.leilaoonline.net/lote/detalhe/126219", "027")</f>
      </c>
      <c r="B38" s="4" t="s">
        <f>=HYPERLINK("https://www.leilaoonline.net/lote/detalhe/126219",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=HYPERLINK("https://www.leilaoonline.net/lote/detalhe/127703", "028")</f>
      </c>
      <c r="B39" s="4" t="s">
        <f>=HYPERLINK("https://www.leilaoonline.net/lote/detalhe/127703", " LOTE C/ 05 BANCOS ALTOS DOBRÁVEIS DE MADEIRA. (SEM USO).")</f>
      </c>
      <c r="C39" s="4" t="inlineStr">
        <is>
          <t>Vendido</t>
        </is>
      </c>
      <c r="D39" s="4" t="inlineStr">
        <is>
          <t>1</t>
        </is>
      </c>
      <c r="E39" s="5" t="inlineStr">
        <is>
          <t>250,00</t>
        </is>
      </c>
      <c r="F39" s="4" t="inlineStr">
        <is>
          <t>50.00</t>
        </is>
      </c>
    </row>
    <row collapsed="false" customFormat="false" customHeight="false" hidden="false" ht="12.1" outlineLevel="0" r="40">
      <c r="A40" s="5" t="s">
        <f>=HYPERLINK("https://www.leilaoonline.net/lote/detalhe/128343", "029")</f>
      </c>
      <c r="B40" s="4" t="s">
        <f>=HYPERLINK("https://www.leilaoonline.net/lote/detalhe/128343", "LOTE C/ DIVERSOS BRINQUEDOS.E PEÇAS  (Ref. L1)")</f>
      </c>
      <c r="C40" s="4" t="inlineStr">
        <is>
          <t>Não vendido</t>
        </is>
      </c>
      <c r="D40" s="4" t="inlineStr">
        <is>
          <t>0</t>
        </is>
      </c>
      <c r="E40" s="5" t="inlineStr">
        <is>
          <t>120,00</t>
        </is>
      </c>
      <c r="F40" s="4" t="inlineStr">
        <is>
          <t>50.00</t>
        </is>
      </c>
    </row>
    <row collapsed="false" customFormat="false" customHeight="false" hidden="false" ht="12.1" outlineLevel="0" r="41">
      <c r="A41" s="5" t="s">
        <f>=HYPERLINK("https://www.leilaoonline.net/lote/detalhe/126246", "030")</f>
      </c>
      <c r="B41" s="4" t="s">
        <f>=HYPERLINK("https://www.leilaoonline.net/lote/detalhe/126246",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=HYPERLINK("https://www.leilaoonline.net/lote/detalhe/127832", "031")</f>
      </c>
      <c r="B42" s="4" t="s">
        <f>=HYPERLINK("https://www.leilaoonline.net/lote/detalhe/127832", " LOTE CONTENDO 100 CÉDULAS DE DINHEIRO ANTIGO ORIGINAL, DE VÁRIOS VALORES E ÉPOCAS,  EM EXCELENTE ESTADO DE CONSERVAÇÃO, RARIDADE PARA COLECIONADORES.")</f>
      </c>
      <c r="C42" s="4" t="inlineStr">
        <is>
          <t>Não vendido</t>
        </is>
      </c>
      <c r="D42" s="4" t="inlineStr">
        <is>
          <t>0</t>
        </is>
      </c>
      <c r="E42" s="5" t="inlineStr">
        <is>
          <t>150,00</t>
        </is>
      </c>
      <c r="F42" s="4" t="inlineStr">
        <is>
          <t>50.00</t>
        </is>
      </c>
    </row>
    <row collapsed="false" customFormat="false" customHeight="false" hidden="false" ht="12.1" outlineLevel="0" r="43">
      <c r="A43" s="5" t="s">
        <f>=HYPERLINK("https://www.leilaoonline.net/lote/detalhe/127833", "032")</f>
      </c>
      <c r="B43" s="4" t="s">
        <f>=HYPERLINK("https://www.leilaoonline.net/lote/detalhe/127833",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=HYPERLINK("https://www.leilaoonline.net/lote/detalhe/126211", "033")</f>
      </c>
      <c r="B44" s="4" t="s">
        <f>=HYPERLINK("https://www.leilaoonline.net/lote/detalhe/126211", "BICICLETA CALOI FÓRMULA C-3 , C/ SELETOR DE CÂMBIO DE 03 MANCHAS. RELÍQUIA PARA COLECIONADORES.")</f>
      </c>
      <c r="C44" s="4" t="inlineStr">
        <is>
          <t>Não vendido</t>
        </is>
      </c>
      <c r="D44" s="4" t="inlineStr">
        <is>
          <t>1</t>
        </is>
      </c>
      <c r="E44" s="5" t="inlineStr">
        <is>
          <t>950,00</t>
        </is>
      </c>
      <c r="F44" s="4" t="inlineStr">
        <is>
          <t>50.00</t>
        </is>
      </c>
    </row>
    <row collapsed="false" customFormat="false" customHeight="false" hidden="false" ht="12.1" outlineLevel="0" r="45">
      <c r="A45" s="5" t="s">
        <f>=HYPERLINK("https://www.leilaoonline.net/lote/detalhe/126260", "034")</f>
      </c>
      <c r="B45" s="4" t="s">
        <f>=HYPERLINK("https://www.leilaoonline.net/lote/detalhe/126260", "[ VÍDEOS ] LOTE CONTENDO 500 CÉDULAS DE DINHEIRO ANTIGO ORIGINAL, DE VÁRIOS VALORES E ÉPOCAS,  EM EXCELENTE ESTADO DE CONSERVAÇÃO, RARIDADE PARA COLECIONADORES.")</f>
      </c>
      <c r="C45" s="4" t="inlineStr">
        <is>
          <t>Não vendido</t>
        </is>
      </c>
      <c r="D45" s="4" t="inlineStr">
        <is>
          <t>0</t>
        </is>
      </c>
      <c r="E45" s="5" t="inlineStr">
        <is>
          <t>750,00</t>
        </is>
      </c>
      <c r="F45" s="4" t="inlineStr">
        <is>
          <t>50.00</t>
        </is>
      </c>
    </row>
    <row collapsed="false" customFormat="false" customHeight="false" hidden="false" ht="12.1" outlineLevel="0" r="46">
      <c r="A46" s="5" t="s">
        <f>=HYPERLINK("https://www.leilaoonline.net/lote/detalhe/126261", "035")</f>
      </c>
      <c r="B46" s="4" t="s">
        <f>=HYPERLINK("https://www.leilaoonline.net/lote/detalhe/126261", "BATEDOR / MISTURADOR ELÉTRICO, INDUSTRIAL ")</f>
      </c>
      <c r="C46" s="4" t="inlineStr">
        <is>
          <t>Vendido</t>
        </is>
      </c>
      <c r="D46" s="4" t="inlineStr">
        <is>
          <t>1</t>
        </is>
      </c>
      <c r="E46" s="5" t="inlineStr">
        <is>
          <t>150,00</t>
        </is>
      </c>
      <c r="F46" s="4" t="inlineStr">
        <is>
          <t>50.00</t>
        </is>
      </c>
    </row>
    <row collapsed="false" customFormat="false" customHeight="false" hidden="false" ht="12.1" outlineLevel="0" r="47">
      <c r="A47" s="5" t="s">
        <f>=HYPERLINK("https://www.leilaoonline.net/lote/detalhe/126262", "036")</f>
      </c>
      <c r="B47" s="4" t="s">
        <f>=HYPERLINK("https://www.leilaoonline.net/lote/detalhe/126262", " Antiga Cama de Campanha, Década de 1920, Madeira de Lei, Totalmente íntegra, com todos as molas e estrutura original, Relíquia para Colecionadores.")</f>
      </c>
      <c r="C47" s="4" t="inlineStr">
        <is>
          <t>Não vendido</t>
        </is>
      </c>
      <c r="D47" s="4" t="inlineStr">
        <is>
          <t>0</t>
        </is>
      </c>
      <c r="E47" s="5" t="inlineStr">
        <is>
          <t>80,00</t>
        </is>
      </c>
      <c r="F47" s="4" t="inlineStr">
        <is>
          <t>50.00</t>
        </is>
      </c>
    </row>
    <row collapsed="false" customFormat="false" customHeight="false" hidden="false" ht="12.1" outlineLevel="0" r="48">
      <c r="A48" s="5" t="s">
        <f>=HYPERLINK("https://www.leilaoonline.net/lote/detalhe/126258", "037")</f>
      </c>
      <c r="B48" s="4" t="s">
        <f>=HYPERLINK("https://www.leilaoonline.net/lote/detalhe/126258",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=HYPERLINK("https://www.leilaoonline.net/lote/detalhe/126251", "038")</f>
      </c>
      <c r="B49" s="4" t="s">
        <f>=HYPERLINK("https://www.leilaoonline.net/lote/detalhe/126251",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=HYPERLINK("https://www.leilaoonline.net/lote/detalhe/128042", "039")</f>
      </c>
      <c r="B50" s="4" t="s">
        <f>=HYPERLINK("https://www.leilaoonline.net/lote/detalhe/128042",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=HYPERLINK("https://www.leilaoonline.net/lote/detalhe/126263", "040")</f>
      </c>
      <c r="B51" s="4" t="s">
        <f>=HYPERLINK("https://www.leilaoonline.net/lote/detalhe/126263",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=HYPERLINK("https://www.leilaoonline.net/lote/detalhe/128043", "041")</f>
      </c>
      <c r="B52" s="4" t="s">
        <f>=HYPERLINK("https://www.leilaoonline.net/lote/detalhe/128043", " Monark Monareta Dobramatic Aro 20 Garupão, Raridade da década de 1970, para Colecionadores")</f>
      </c>
      <c r="C52" s="4" t="inlineStr">
        <is>
          <t>Não vendido</t>
        </is>
      </c>
      <c r="D52" s="4" t="inlineStr">
        <is>
          <t>0</t>
        </is>
      </c>
      <c r="E52" s="5" t="inlineStr">
        <is>
          <t>750,00</t>
        </is>
      </c>
      <c r="F52" s="4" t="inlineStr">
        <is>
          <t>50.00</t>
        </is>
      </c>
    </row>
    <row collapsed="false" customFormat="false" customHeight="false" hidden="false" ht="12.1" outlineLevel="0" r="53">
      <c r="A53" s="5" t="s">
        <f>=HYPERLINK("https://www.leilaoonline.net/lote/detalhe/126283", "042")</f>
      </c>
      <c r="B53" s="4" t="s">
        <f>=HYPERLINK("https://www.leilaoonline.net/lote/detalhe/126283", " LOTE CONTENDO 100 CÉDULAS DE DINHEIRO ANTIGO ORIGINAL, DE VÁRIOS VALORES E ÉPOCAS,  EM EXCELENTE ESTADO DE CONSERVAÇÃO, RARIDADE PARA COLECIONADORES.")</f>
      </c>
      <c r="C53" s="4" t="inlineStr">
        <is>
          <t>Não vendido</t>
        </is>
      </c>
      <c r="D53" s="4" t="inlineStr">
        <is>
          <t>0</t>
        </is>
      </c>
      <c r="E53" s="5" t="inlineStr">
        <is>
          <t>150,00</t>
        </is>
      </c>
      <c r="F53" s="4" t="inlineStr">
        <is>
          <t>50.00</t>
        </is>
      </c>
    </row>
    <row collapsed="false" customFormat="false" customHeight="false" hidden="false" ht="12.1" outlineLevel="0" r="54">
      <c r="A54" s="5" t="s">
        <f>=HYPERLINK("https://www.leilaoonline.net/lote/detalhe/126199", "043")</f>
      </c>
      <c r="B54" s="4" t="s">
        <f>=HYPERLINK("https://www.leilaoonline.net/lote/detalhe/126199",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=HYPERLINK("https://www.leilaoonline.net/lote/detalhe/126287", "044")</f>
      </c>
      <c r="B55" s="4" t="s">
        <f>=HYPERLINK("https://www.leilaoonline.net/lote/detalhe/126287", " LOTE C/ APROX. 60 PEÇAS DE ROUPAS, SENDO: GRAVATAS, SHORTS, CAMISETAS, MASCULINO ADULTO, VÁRIOS TAMANHOS E MODELOS. TODOS SEM USO")</f>
      </c>
      <c r="C55" s="4" t="inlineStr">
        <is>
          <t>Não vendido</t>
        </is>
      </c>
      <c r="D55" s="4" t="inlineStr">
        <is>
          <t>0</t>
        </is>
      </c>
      <c r="E55" s="5" t="inlineStr">
        <is>
          <t>250,00</t>
        </is>
      </c>
      <c r="F55" s="4" t="inlineStr">
        <is>
          <t>50.00</t>
        </is>
      </c>
    </row>
    <row collapsed="false" customFormat="false" customHeight="false" hidden="false" ht="12.1" outlineLevel="0" r="56">
      <c r="A56" s="5" t="s">
        <f>=HYPERLINK("https://www.leilaoonline.net/lote/detalhe/126205", "045")</f>
      </c>
      <c r="B56" s="4" t="s">
        <f>=HYPERLINK("https://www.leilaoonline.net/lote/detalhe/126205", " Bicicleta Antiga Pepita, Relíquia p/ Colecionadores, ( no estado).")</f>
      </c>
      <c r="C56" s="4" t="inlineStr">
        <is>
          <t>Não vendido</t>
        </is>
      </c>
      <c r="D56" s="4" t="inlineStr">
        <is>
          <t>0</t>
        </is>
      </c>
      <c r="E56" s="5" t="inlineStr">
        <is>
          <t>80,00</t>
        </is>
      </c>
      <c r="F56" s="4" t="inlineStr">
        <is>
          <t>50.00</t>
        </is>
      </c>
    </row>
    <row collapsed="false" customFormat="false" customHeight="false" hidden="false" ht="12.1" outlineLevel="0" r="57">
      <c r="A57" s="5" t="s">
        <f>=HYPERLINK("https://www.leilaoonline.net/lote/detalhe/128344", "046")</f>
      </c>
      <c r="B57" s="4" t="s">
        <f>=HYPERLINK("https://www.leilaoonline.net/lote/detalhe/128344", "LOTE C/ DIVERSOS BRINQUEDOS.E PEÇAS  (Ref. L2)")</f>
      </c>
      <c r="C57" s="4" t="inlineStr">
        <is>
          <t>Não vendido</t>
        </is>
      </c>
      <c r="D57" s="4" t="inlineStr">
        <is>
          <t>0</t>
        </is>
      </c>
      <c r="E57" s="5" t="inlineStr">
        <is>
          <t>120,00</t>
        </is>
      </c>
      <c r="F57" s="4" t="inlineStr">
        <is>
          <t>50.00</t>
        </is>
      </c>
    </row>
    <row collapsed="false" customFormat="false" customHeight="false" hidden="false" ht="12.1" outlineLevel="0" r="58">
      <c r="A58" s="5" t="s">
        <f>=HYPERLINK("https://www.leilaoonline.net/lote/detalhe/126250", "047")</f>
      </c>
      <c r="B58" s="4" t="s">
        <f>=HYPERLINK("https://www.leilaoonline.net/lote/detalhe/126250", "[ VÍDEOS ] LOTE CONTENDO 500 CÉDULAS DE DINHEIRO ANTIGO ORIGINAL, DE VÁRIOS VALORES E ÉPOCAS,  EM EXCELENTE ESTADO DE CONSERVAÇÃO, RARIDADE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=HYPERLINK("https://www.leilaoonline.net/lote/detalhe/126220", "048")</f>
      </c>
      <c r="B59" s="4" t="s">
        <f>=HYPERLINK("https://www.leilaoonline.net/lote/detalhe/126220",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=HYPERLINK("https://www.leilaoonline.net/lote/detalhe/126252", "049")</f>
      </c>
      <c r="B60" s="4" t="s">
        <f>=HYPERLINK("https://www.leilaoonline.net/lote/detalhe/126252",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=HYPERLINK("https://www.leilaoonline.net/lote/detalhe/126285", "050")</f>
      </c>
      <c r="B61" s="4" t="s">
        <f>=HYPERLINK("https://www.leilaoonline.net/lote/detalhe/126285", " LOTE C/ APROX. 35 PEÇAS DE ROUPAS FEMININA ADULTO SENDO: CALÇAS CAMISETAS, BLUSINHAS, VÁRIOS TAMANHOS E MODELOS. SEM USO")</f>
      </c>
      <c r="C61" s="4" t="inlineStr">
        <is>
          <t>Não vendido</t>
        </is>
      </c>
      <c r="D61" s="4" t="inlineStr">
        <is>
          <t>0</t>
        </is>
      </c>
      <c r="E61" s="5" t="inlineStr">
        <is>
          <t>190,00</t>
        </is>
      </c>
      <c r="F61" s="4" t="inlineStr">
        <is>
          <t>100.00</t>
        </is>
      </c>
    </row>
    <row collapsed="false" customFormat="false" customHeight="false" hidden="false" ht="12.1" outlineLevel="0" r="62">
      <c r="A62" s="5" t="s">
        <f>=HYPERLINK("https://www.leilaoonline.net/lote/detalhe/126266", "051")</f>
      </c>
      <c r="B62" s="4" t="s">
        <f>=HYPERLINK("https://www.leilaoonline.net/lote/detalhe/126266",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=HYPERLINK("https://www.leilaoonline.net/lote/detalhe/126286", "052")</f>
      </c>
      <c r="B63" s="4" t="s">
        <f>=HYPERLINK("https://www.leilaoonline.net/lote/detalhe/126286", " LOTE C/ APROX. 100 PEÇAS DE ROUPAS INFANTIL , MASCULINO E FEMININO SENDO: CALÇAS CAMISETAS, BLUSINHAS, SHORTS, VÁRIOS TAMANHOS E MODELOS. TODOS SEM USO")</f>
      </c>
      <c r="C63" s="4" t="inlineStr">
        <is>
          <t>Não vendido</t>
        </is>
      </c>
      <c r="D63" s="4" t="inlineStr">
        <is>
          <t>0</t>
        </is>
      </c>
      <c r="E63" s="5" t="inlineStr">
        <is>
          <t>450,00</t>
        </is>
      </c>
      <c r="F63" s="4" t="inlineStr">
        <is>
          <t>50.00</t>
        </is>
      </c>
    </row>
    <row collapsed="false" customFormat="false" customHeight="false" hidden="false" ht="12.1" outlineLevel="0" r="64">
      <c r="A64" s="5" t="s">
        <f>=HYPERLINK("https://www.leilaoonline.net/lote/detalhe/126225", "053")</f>
      </c>
      <c r="B64" s="4" t="s">
        <f>=HYPERLINK("https://www.leilaoonline.net/lote/detalhe/126225",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=HYPERLINK("https://www.leilaoonline.net/lote/detalhe/126223", "054")</f>
      </c>
      <c r="B65" s="4" t="s">
        <f>=HYPERLINK("https://www.leilaoonline.net/lote/detalhe/126223",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=HYPERLINK("https://www.leilaoonline.net/lote/detalhe/126280", "055")</f>
      </c>
      <c r="B66" s="4" t="s">
        <f>=HYPERLINK("https://www.leilaoonline.net/lote/detalhe/126280",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=HYPERLINK("https://www.leilaoonline.net/lote/detalhe/126254", "056")</f>
      </c>
      <c r="B67" s="4" t="s">
        <f>=HYPERLINK("https://www.leilaoonline.net/lote/detalhe/126254",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=HYPERLINK("https://www.leilaoonline.net/lote/detalhe/126255", "057")</f>
      </c>
      <c r="B68" s="4" t="s">
        <f>=HYPERLINK("https://www.leilaoonline.net/lote/detalhe/126255",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=HYPERLINK("https://www.leilaoonline.net/lote/detalhe/126195", "058")</f>
      </c>
      <c r="B69" s="4" t="s">
        <f>=HYPERLINK("https://www.leilaoonline.net/lote/detalhe/126195",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=HYPERLINK("https://www.leilaoonline.net/lote/detalhe/126245", "059")</f>
      </c>
      <c r="B70" s="4" t="s">
        <f>=HYPERLINK("https://www.leilaoonline.net/lote/detalhe/126245",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=HYPERLINK("https://www.leilaoonline.net/lote/detalhe/128044", "060")</f>
      </c>
      <c r="B71" s="4" t="s">
        <f>=HYPERLINK("https://www.leilaoonline.net/lote/detalhe/128044",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50.00</t>
        </is>
      </c>
    </row>
    <row collapsed="false" customFormat="false" customHeight="false" hidden="false" ht="12.1" outlineLevel="0" r="72">
      <c r="A72" s="5" t="s">
        <f>=HYPERLINK("https://www.leilaoonline.net/lote/detalhe/126197", "061")</f>
      </c>
      <c r="B72" s="4" t="s">
        <f>=HYPERLINK("https://www.leilaoonline.net/lote/detalhe/126197",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=HYPERLINK("https://www.leilaoonline.net/lote/detalhe/126209", "062")</f>
      </c>
      <c r="B73" s="4" t="s">
        <f>=HYPERLINK("https://www.leilaoonline.net/lote/detalhe/126209",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=HYPERLINK("https://www.leilaoonline.net/lote/detalhe/126212", "063")</f>
      </c>
      <c r="B74" s="4" t="s">
        <f>=HYPERLINK("https://www.leilaoonline.net/lote/detalhe/126212",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=HYPERLINK("https://www.leilaoonline.net/lote/detalhe/126182", "066")</f>
      </c>
      <c r="B75" s="4" t="s">
        <f>=HYPERLINK("https://www.leilaoonline.net/lote/detalhe/126182", " LOTE COM APROX. 100 UNIDADES DE SPINNERS , DIVERSOS MODELOS E CORES. (sem uso, nas caixas) [ Confira o Vídeo ]")</f>
      </c>
      <c r="C75" s="4" t="inlineStr">
        <is>
          <t>Não vendido</t>
        </is>
      </c>
      <c r="D75" s="4" t="inlineStr">
        <is>
          <t>0</t>
        </is>
      </c>
      <c r="E75" s="5" t="inlineStr">
        <is>
          <t>150,00</t>
        </is>
      </c>
      <c r="F75" s="4" t="inlineStr">
        <is>
          <t>200.00</t>
        </is>
      </c>
    </row>
    <row collapsed="false" customFormat="false" customHeight="false" hidden="false" ht="12.1" outlineLevel="0" r="76">
      <c r="A76" s="5" t="s">
        <f>=HYPERLINK("https://www.leilaoonline.net/lote/detalhe/126198", "067")</f>
      </c>
      <c r="B76" s="4" t="s">
        <f>=HYPERLINK("https://www.leilaoonline.net/lote/detalhe/126198",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=HYPERLINK("https://www.leilaoonline.net/lote/detalhe/126222", "068")</f>
      </c>
      <c r="B77" s="4" t="s">
        <f>=HYPERLINK("https://www.leilaoonline.net/lote/detalhe/126222",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=HYPERLINK("https://www.leilaoonline.net/lote/detalhe/128347", "069")</f>
      </c>
      <c r="B78" s="4" t="s">
        <f>=HYPERLINK("https://www.leilaoonline.net/lote/detalhe/128347", "[ VÍDEO ] GELADEIRA DA COCA COLA, CERVEJEIRA EXPOSITORA COM PORTA DE VIDRO. FUNCIONANDO.")</f>
      </c>
      <c r="C78" s="4" t="inlineStr">
        <is>
          <t>Não vendido</t>
        </is>
      </c>
      <c r="D78" s="4" t="inlineStr">
        <is>
          <t>0</t>
        </is>
      </c>
      <c r="E78" s="5" t="inlineStr">
        <is>
          <t>990,00</t>
        </is>
      </c>
      <c r="F78" s="4" t="inlineStr">
        <is>
          <t>150.00</t>
        </is>
      </c>
    </row>
    <row collapsed="false" customFormat="false" customHeight="false" hidden="false" ht="12.1" outlineLevel="0" r="79">
      <c r="A79" s="5" t="s">
        <f>=HYPERLINK("https://www.leilaoonline.net/lote/detalhe/128348", "070")</f>
      </c>
      <c r="B79" s="4" t="s">
        <f>=HYPERLINK("https://www.leilaoonline.net/lote/detalhe/128348", "[ VÍDEO ] GRANDE TELÃO ELÉTRICO RETRÁTIL. MED: APROX. 3,50 X 2,50. FUNCIONANDO.")</f>
      </c>
      <c r="C79" s="4" t="inlineStr">
        <is>
          <t>Não vendido</t>
        </is>
      </c>
      <c r="D79" s="4" t="inlineStr">
        <is>
          <t>0</t>
        </is>
      </c>
      <c r="E79" s="5" t="inlineStr">
        <is>
          <t>490,00</t>
        </is>
      </c>
      <c r="F79" s="4" t="inlineStr">
        <is>
          <t>150.00</t>
        </is>
      </c>
    </row>
    <row collapsed="false" customFormat="false" customHeight="false" hidden="false" ht="12.1" outlineLevel="0" r="80">
      <c r="A80" s="5" t="s">
        <f>=HYPERLINK("https://www.leilaoonline.net/lote/detalhe/126288", "071")</f>
      </c>
      <c r="B80" s="4" t="s">
        <f>=HYPERLINK("https://www.leilaoonline.net/lote/detalhe/126288", " Caloi 10 Jovem, aro 24 , Totalmente Original, Raridade da década de 1980,  para Colecionadores")</f>
      </c>
      <c r="C80" s="4" t="inlineStr">
        <is>
          <t>Vendido</t>
        </is>
      </c>
      <c r="D80" s="4" t="inlineStr">
        <is>
          <t>1</t>
        </is>
      </c>
      <c r="E80" s="5" t="inlineStr">
        <is>
          <t>450,00</t>
        </is>
      </c>
      <c r="F80" s="4" t="inlineStr">
        <is>
          <t>50.00</t>
        </is>
      </c>
    </row>
    <row collapsed="false" customFormat="false" customHeight="false" hidden="false" ht="12.1" outlineLevel="0" r="81">
      <c r="A81" s="5" t="s">
        <f>=HYPERLINK("https://www.leilaoonline.net/lote/detalhe/126264", "073")</f>
      </c>
      <c r="B81" s="4" t="s">
        <f>=HYPERLINK("https://www.leilaoonline.net/lote/detalhe/126264", " Lote C/ 25 aparelhos de telefone p/ diversos Ramais e funções")</f>
      </c>
      <c r="C81" s="4" t="inlineStr">
        <is>
          <t>Não vendido</t>
        </is>
      </c>
      <c r="D81" s="4" t="inlineStr">
        <is>
          <t>0</t>
        </is>
      </c>
      <c r="E81" s="5" t="inlineStr">
        <is>
          <t>80,00</t>
        </is>
      </c>
      <c r="F81" s="4" t="inlineStr">
        <is>
          <t>50.00</t>
        </is>
      </c>
    </row>
    <row collapsed="false" customFormat="false" customHeight="false" hidden="false" ht="12.1" outlineLevel="0" r="82">
      <c r="A82" s="5" t="s">
        <f>=HYPERLINK("https://www.leilaoonline.net/lote/detalhe/126268", "074")</f>
      </c>
      <c r="B82" s="4" t="s">
        <f>=HYPERLINK("https://www.leilaoonline.net/lote/detalhe/126268",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=HYPERLINK("https://www.leilaoonline.net/lote/detalhe/126221", "075")</f>
      </c>
      <c r="B83" s="4" t="s">
        <f>=HYPERLINK("https://www.leilaoonline.net/lote/detalhe/126221", " Caloi Formula C 3. Aro 20 , Seletor de Marchas Gt-3,  Câmbio de 03 Marchas no Cubo traseiro, Banco Banana, Relíquia da década de 1980, para Colecionadores")</f>
      </c>
      <c r="C83" s="4" t="inlineStr">
        <is>
          <t>Não vendido</t>
        </is>
      </c>
      <c r="D83" s="4" t="inlineStr">
        <is>
          <t>1</t>
        </is>
      </c>
      <c r="E83" s="5" t="inlineStr">
        <is>
          <t>900,00</t>
        </is>
      </c>
      <c r="F83" s="4" t="inlineStr">
        <is>
          <t>50.00</t>
        </is>
      </c>
    </row>
    <row collapsed="false" customFormat="false" customHeight="false" hidden="false" ht="12.1" outlineLevel="0" r="84">
      <c r="A84" s="5" t="s">
        <f>=HYPERLINK("https://www.leilaoonline.net/lote/detalhe/126265", "076")</f>
      </c>
      <c r="B84" s="4" t="s">
        <f>=HYPERLINK("https://www.leilaoonline.net/lote/detalhe/126265", " Lote C/ 25 aparelhos de telefone p/ diversos Ramais e funções")</f>
      </c>
      <c r="C84" s="4" t="inlineStr">
        <is>
          <t>Não vendido</t>
        </is>
      </c>
      <c r="D84" s="4" t="inlineStr">
        <is>
          <t>0</t>
        </is>
      </c>
      <c r="E84" s="5" t="inlineStr">
        <is>
          <t>80,00</t>
        </is>
      </c>
      <c r="F84" s="4" t="inlineStr">
        <is>
          <t>50.00</t>
        </is>
      </c>
    </row>
    <row collapsed="false" customFormat="false" customHeight="false" hidden="false" ht="12.1" outlineLevel="0" r="85">
      <c r="A85" s="5" t="s">
        <f>=HYPERLINK("https://www.leilaoonline.net/lote/detalhe/126267", "077")</f>
      </c>
      <c r="B85" s="4" t="s">
        <f>=HYPERLINK("https://www.leilaoonline.net/lote/detalhe/126267",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=HYPERLINK("https://www.leilaoonline.net/lote/detalhe/126269", "078")</f>
      </c>
      <c r="B86" s="4" t="s">
        <f>=HYPERLINK("https://www.leilaoonline.net/lote/detalhe/126269", " Lote C/ 25  aparelhos de telefone p/ diversas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=HYPERLINK("https://www.leilaoonline.net/lote/detalhe/126270", "079")</f>
      </c>
      <c r="B87" s="4" t="s">
        <f>=HYPERLINK("https://www.leilaoonline.net/lote/detalhe/126270",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=HYPERLINK("https://www.leilaoonline.net/lote/detalhe/126235", "080")</f>
      </c>
      <c r="B88" s="4" t="s">
        <f>=HYPERLINK("https://www.leilaoonline.net/lote/detalhe/126235", "300 GARRAFAS DE CACHAÇA SABORES VARIADOS - 700ml CADA GARRAFA")</f>
      </c>
      <c r="C88" s="4" t="inlineStr">
        <is>
          <t>Não vendido</t>
        </is>
      </c>
      <c r="D88" s="4" t="inlineStr">
        <is>
          <t>0</t>
        </is>
      </c>
      <c r="E88" s="5" t="inlineStr">
        <is>
          <t>2.950,00</t>
        </is>
      </c>
      <c r="F88" s="4" t="inlineStr">
        <is>
          <t>50.00</t>
        </is>
      </c>
    </row>
    <row collapsed="false" customFormat="false" customHeight="false" hidden="false" ht="12.1" outlineLevel="0" r="89">
      <c r="A89" s="5" t="s">
        <f>=HYPERLINK("https://www.leilaoonline.net/lote/detalhe/126256", "081")</f>
      </c>
      <c r="B89" s="4" t="s">
        <f>=HYPERLINK("https://www.leilaoonline.net/lote/detalhe/126256", " Barril de madeira de carvalho de 7 Litros. Cheio de Cachaça envelhecida.")</f>
      </c>
      <c r="C89" s="4" t="inlineStr">
        <is>
          <t>Não vendido</t>
        </is>
      </c>
      <c r="D89" s="4" t="inlineStr">
        <is>
          <t>0</t>
        </is>
      </c>
      <c r="E89" s="5" t="inlineStr">
        <is>
          <t>100,00</t>
        </is>
      </c>
      <c r="F89" s="4" t="inlineStr">
        <is>
          <t>50.00</t>
        </is>
      </c>
    </row>
    <row collapsed="false" customFormat="false" customHeight="false" hidden="false" ht="12.1" outlineLevel="0" r="90">
      <c r="A90" s="5" t="s">
        <f>=HYPERLINK("https://www.leilaoonline.net/lote/detalhe/126210", "082")</f>
      </c>
      <c r="B90" s="4" t="s">
        <f>=HYPERLINK("https://www.leilaoonline.net/lote/detalhe/126210", " Bicicleta  Bacini mod Corsa 18 Speed Antiga aro 27, Relíquia para Colecionadores")</f>
      </c>
      <c r="C90" s="4" t="inlineStr">
        <is>
          <t>Não vendido</t>
        </is>
      </c>
      <c r="D90" s="4" t="inlineStr">
        <is>
          <t>0</t>
        </is>
      </c>
      <c r="E90" s="5" t="inlineStr">
        <is>
          <t>750,00</t>
        </is>
      </c>
      <c r="F90" s="4" t="inlineStr">
        <is>
          <t>50.00</t>
        </is>
      </c>
    </row>
    <row collapsed="false" customFormat="false" customHeight="false" hidden="false" ht="12.1" outlineLevel="0" r="91">
      <c r="A91" s="5" t="s">
        <f>=HYPERLINK("https://www.leilaoonline.net/lote/detalhe/126181", "083")</f>
      </c>
      <c r="B91" s="4" t="s">
        <f>=HYPERLINK("https://www.leilaoonline.net/lote/detalhe/126181", " LOTE COM APROX. 300 UNIDADES DE SPINNERS , DIVERSOS MODELOS E CORES. (sem uso, nas caixas) [ Confira o Vídeo ]")</f>
      </c>
      <c r="C91" s="4" t="inlineStr">
        <is>
          <t>Não vendido</t>
        </is>
      </c>
      <c r="D91" s="4" t="inlineStr">
        <is>
          <t>0</t>
        </is>
      </c>
      <c r="E91" s="5" t="inlineStr">
        <is>
          <t>450,00</t>
        </is>
      </c>
      <c r="F91" s="4" t="inlineStr">
        <is>
          <t>200.00</t>
        </is>
      </c>
    </row>
    <row collapsed="false" customFormat="false" customHeight="false" hidden="false" ht="12.1" outlineLevel="0" r="92">
      <c r="A92" s="5" t="s">
        <f>=HYPERLINK("https://www.leilaoonline.net/lote/detalhe/126208", "084")</f>
      </c>
      <c r="B92" s="4" t="s">
        <f>=HYPERLINK("https://www.leilaoonline.net/lote/detalhe/126208", " Bicicleta Monark Antiga aro 28 , Freio de pé, Banco de Molas, Relíquia para Colecionadores,")</f>
      </c>
      <c r="C92" s="4" t="inlineStr">
        <is>
          <t>Não vendido</t>
        </is>
      </c>
      <c r="D92" s="4" t="inlineStr">
        <is>
          <t>1</t>
        </is>
      </c>
      <c r="E92" s="5" t="inlineStr">
        <is>
          <t>550,00</t>
        </is>
      </c>
      <c r="F92" s="4" t="inlineStr">
        <is>
          <t>50.00</t>
        </is>
      </c>
    </row>
    <row collapsed="false" customFormat="false" customHeight="false" hidden="false" ht="12.1" outlineLevel="0" r="93">
      <c r="A93" s="5" t="s">
        <f>=HYPERLINK("https://www.leilaoonline.net/lote/detalhe/126271", "085")</f>
      </c>
      <c r="B93" s="4" t="s">
        <f>=HYPERLINK("https://www.leilaoonline.net/lote/detalhe/126271", " Lote C/ 25  aparelhos de telefone p/ diversas funções.")</f>
      </c>
      <c r="C93" s="4" t="inlineStr">
        <is>
          <t>Não vendido</t>
        </is>
      </c>
      <c r="D93" s="4" t="inlineStr">
        <is>
          <t>0</t>
        </is>
      </c>
      <c r="E93" s="5" t="inlineStr">
        <is>
          <t>80,00</t>
        </is>
      </c>
      <c r="F93" s="4" t="inlineStr">
        <is>
          <t>50.00</t>
        </is>
      </c>
    </row>
    <row collapsed="false" customFormat="false" customHeight="false" hidden="false" ht="12.1" outlineLevel="0" r="94">
      <c r="A94" s="5" t="s">
        <f>=HYPERLINK("https://www.leilaoonline.net/lote/detalhe/126272", "086")</f>
      </c>
      <c r="B94" s="4" t="s">
        <f>=HYPERLINK("https://www.leilaoonline.net/lote/detalhe/126272", "LOTE ÚNICO DE TERNOS, PALETÓS, CALÇAS SOCIAIS, SAPATOS SOCIAIS, TAPETES E COLCHONETES. ")</f>
      </c>
      <c r="C94" s="4" t="inlineStr">
        <is>
          <t>Vendido</t>
        </is>
      </c>
      <c r="D94" s="4" t="inlineStr">
        <is>
          <t>2</t>
        </is>
      </c>
      <c r="E94" s="5" t="inlineStr">
        <is>
          <t>450,00</t>
        </is>
      </c>
      <c r="F94" s="4" t="inlineStr">
        <is>
          <t>50.00</t>
        </is>
      </c>
    </row>
    <row collapsed="false" customFormat="false" customHeight="false" hidden="false" ht="12.1" outlineLevel="0" r="95">
      <c r="A95" s="5" t="s">
        <f>=HYPERLINK("https://www.leilaoonline.net/lote/detalhe/126273", "087")</f>
      </c>
      <c r="B95" s="4" t="s">
        <f>=HYPERLINK("https://www.leilaoonline.net/lote/detalhe/126273", "Lote contendo 06 impressoras Marcas Epson e HP e 01 Horodator Dimep.")</f>
      </c>
      <c r="C95" s="4" t="inlineStr">
        <is>
          <t>Não vendido</t>
        </is>
      </c>
      <c r="D95" s="4" t="inlineStr">
        <is>
          <t>0</t>
        </is>
      </c>
      <c r="E95" s="5" t="inlineStr">
        <is>
          <t>80,00</t>
        </is>
      </c>
      <c r="F95" s="4" t="inlineStr">
        <is>
          <t>50.00</t>
        </is>
      </c>
    </row>
    <row collapsed="false" customFormat="false" customHeight="false" hidden="false" ht="12.1" outlineLevel="0" r="96">
      <c r="A96" s="5" t="s">
        <f>=HYPERLINK("https://www.leilaoonline.net/lote/detalhe/126274", "088")</f>
      </c>
      <c r="B96" s="4" t="s">
        <f>=HYPERLINK("https://www.leilaoonline.net/lote/detalhe/126274", " Lote Contendo 03 Bicicletas p/ adultos")</f>
      </c>
      <c r="C96" s="4" t="inlineStr">
        <is>
          <t>Não vendido</t>
        </is>
      </c>
      <c r="D96" s="4" t="inlineStr">
        <is>
          <t>0</t>
        </is>
      </c>
      <c r="E96" s="5" t="inlineStr">
        <is>
          <t>250,00</t>
        </is>
      </c>
      <c r="F96" s="4" t="inlineStr">
        <is>
          <t>50.00</t>
        </is>
      </c>
    </row>
    <row collapsed="false" customFormat="false" customHeight="false" hidden="false" ht="12.1" outlineLevel="0" r="97">
      <c r="A97" s="5" t="s">
        <f>=HYPERLINK("https://www.leilaoonline.net/lote/detalhe/126276", "089")</f>
      </c>
      <c r="B97" s="4" t="s">
        <f>=HYPERLINK("https://www.leilaoonline.net/lote/detalhe/126276", "[ VÍDEO ] Lote de itens Antigos. Sendo: 01 - Relógio De Ponto, 02-Relógios quadrados grandes, 01 - Campainha de elétrica de Sino. ")</f>
      </c>
      <c r="C97" s="4" t="inlineStr">
        <is>
          <t>Não vendido</t>
        </is>
      </c>
      <c r="D97" s="4" t="inlineStr">
        <is>
          <t>0</t>
        </is>
      </c>
      <c r="E97" s="5" t="inlineStr">
        <is>
          <t>150,00</t>
        </is>
      </c>
      <c r="F97" s="4" t="inlineStr">
        <is>
          <t>50.00</t>
        </is>
      </c>
    </row>
    <row collapsed="false" customFormat="false" customHeight="false" hidden="false" ht="12.1" outlineLevel="0" r="98">
      <c r="A98" s="5" t="s">
        <f>=HYPERLINK("https://www.leilaoonline.net/lote/detalhe/126275", "090")</f>
      </c>
      <c r="B98" s="4" t="s">
        <f>=HYPERLINK("https://www.leilaoonline.net/lote/detalhe/126275", " Lote Contendo 10 equipamentos de impressão e telefonia")</f>
      </c>
      <c r="C98" s="4" t="inlineStr">
        <is>
          <t>Não vendido</t>
        </is>
      </c>
      <c r="D98" s="4" t="inlineStr">
        <is>
          <t>0</t>
        </is>
      </c>
      <c r="E98" s="5" t="inlineStr">
        <is>
          <t>100,00</t>
        </is>
      </c>
      <c r="F98" s="4" t="inlineStr">
        <is>
          <t>50.00</t>
        </is>
      </c>
    </row>
    <row collapsed="false" customFormat="false" customHeight="false" hidden="false" ht="12.1" outlineLevel="0" r="99">
      <c r="A99" s="5" t="s">
        <f>=HYPERLINK("https://www.leilaoonline.net/lote/detalhe/126277", "091")</f>
      </c>
      <c r="B99" s="4" t="s">
        <f>=HYPERLINK("https://www.leilaoonline.net/lote/detalhe/126277", " Lote contendo diversos itens, sendo: 04 telefones sem fio, 02 mini  gravador , 02 Vou, 01 nobrek, 04 vídeo cassete e diversos cabos e outros.")</f>
      </c>
      <c r="C99" s="4" t="inlineStr">
        <is>
          <t>Não vendido</t>
        </is>
      </c>
      <c r="D99" s="4" t="inlineStr">
        <is>
          <t>0</t>
        </is>
      </c>
      <c r="E99" s="5" t="inlineStr">
        <is>
          <t>100,00</t>
        </is>
      </c>
      <c r="F99" s="4" t="inlineStr">
        <is>
          <t>50.00</t>
        </is>
      </c>
    </row>
    <row collapsed="false" customFormat="false" customHeight="false" hidden="false" ht="12.1" outlineLevel="0" r="100">
      <c r="A100" s="5" t="s">
        <f>=HYPERLINK("https://www.leilaoonline.net/lote/detalhe/126201", "093")</f>
      </c>
      <c r="B100" s="4" t="s">
        <f>=HYPERLINK("https://www.leilaoonline.net/lote/detalhe/126201", " Monark Brisa Totalmente Original aro 26, Década de 1980 Relíquia da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=HYPERLINK("https://www.leilaoonline.net/lote/detalhe/126176", "098")</f>
      </c>
      <c r="B101" s="4" t="s">
        <f>=HYPERLINK("https://www.leilaoonline.net/lote/detalhe/126176", " LOTE C/ 06 APARELHOS CELULAR E 45  BATERIAS , DIVERSAS MARCAS E MODELOS.")</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=HYPERLINK("https://www.leilaoonline.net/lote/detalhe/126191", "103")</f>
      </c>
      <c r="B102" s="4" t="s">
        <f>=HYPERLINK("https://www.leilaoonline.net/lote/detalhe/126191", " 01- Catraca Eletrônica Digital Marca Telemática Codin Catraca 9000 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=HYPERLINK("https://www.leilaoonline.net/lote/detalhe/126178", "105")</f>
      </c>
      <c r="B103" s="4" t="s">
        <f>=HYPERLINK("https://www.leilaoonline.net/lote/detalhe/126178",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=HYPERLINK("https://www.leilaoonline.net/lote/detalhe/126192", "109")</f>
      </c>
      <c r="B104" s="4" t="s">
        <f>=HYPERLINK("https://www.leilaoonline.net/lote/detalhe/126192", " 01- Catraca Eletrônica Digital Marca Telemática Sistemas Inteligentes  Bloqueio GB 300.Toda em Metal e Inox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=HYPERLINK("https://www.leilaoonline.net/lote/detalhe/126200", "116")</f>
      </c>
      <c r="B105" s="4" t="s">
        <f>=HYPERLINK("https://www.leilaoonline.net/lote/detalhe/126200", " Monark Monareta Década de 1980 aro 20, Relíquia p/ Colecionadores ( No estado)")</f>
      </c>
      <c r="C105" s="4" t="inlineStr">
        <is>
          <t>Não vendido</t>
        </is>
      </c>
      <c r="D105" s="4" t="inlineStr">
        <is>
          <t>0</t>
        </is>
      </c>
      <c r="E105" s="5" t="inlineStr">
        <is>
          <t>700,00</t>
        </is>
      </c>
      <c r="F105" s="4" t="inlineStr">
        <is>
          <t>50.00</t>
        </is>
      </c>
    </row>
    <row collapsed="false" customFormat="false" customHeight="false" hidden="false" ht="12.1" outlineLevel="0" r="106">
      <c r="A106" s="5" t="s">
        <f>=HYPERLINK("https://www.leilaoonline.net/lote/detalhe/126193", "121")</f>
      </c>
      <c r="B106" s="4" t="s">
        <f>=HYPERLINK("https://www.leilaoonline.net/lote/detalhe/126193", " 01- Catraca Eletrônica Digital Marca Telemática Sistemas Inteligentes  Bloqueio PD 300.Toda em Metal  ( no estado).")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=HYPERLINK("https://www.leilaoonline.net/lote/detalhe/126202", "132")</f>
      </c>
      <c r="B107" s="4" t="s">
        <f>=HYPERLINK("https://www.leilaoonline.net/lote/detalhe/126202", "Caloi Ceci aro 26, Relíquia p/ Colecionadores")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=HYPERLINK("https://www.leilaoonline.net/lote/detalhe/126206", "181")</f>
      </c>
      <c r="B108" s="4" t="s">
        <f>=HYPERLINK("https://www.leilaoonline.net/lote/detalhe/126206", "02 PARES DE CALÇADOS. SENDO 01 PAR DE BOTAS CANO ALTO Nº 34 E 01 PAR DE SAPATO ALTO Nº 37 (MARCA ELLUS, ORIGINAL)")</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=HYPERLINK("https://www.leilaoonline.net/lote/detalhe/126187", "187")</f>
      </c>
      <c r="B109" s="4" t="s">
        <f>=HYPERLINK("https://www.leilaoonline.net/lote/detalhe/126187", " LOTE COM APROX. 100 UNIDADES DE SPINNERS , DIVERSOS MODELOS E CORES. (sem uso, nas caixas) [ Confira o Vídeo ]")</f>
      </c>
      <c r="C109" s="4" t="inlineStr">
        <is>
          <t>Não vendido</t>
        </is>
      </c>
      <c r="D109" s="4" t="inlineStr">
        <is>
          <t>0</t>
        </is>
      </c>
      <c r="E109" s="5" t="inlineStr">
        <is>
          <t>150,00</t>
        </is>
      </c>
      <c r="F109" s="4" t="inlineStr">
        <is>
          <t>200.00</t>
        </is>
      </c>
    </row>
    <row collapsed="false" customFormat="false" customHeight="false" hidden="false" ht="12.1" outlineLevel="0" r="110">
      <c r="A110" s="5" t="s">
        <f>=HYPERLINK("https://www.leilaoonline.net/lote/detalhe/126177", "192")</f>
      </c>
      <c r="B110" s="4" t="s">
        <f>=HYPERLINK("https://www.leilaoonline.net/lote/detalhe/126177", " Lote contendo coleção 100 unidades  de Mini-Garrafas, de bebidas originais, diversos rótulos e sabores")</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=HYPERLINK("https://www.leilaoonline.net/lote/detalhe/126173", "247")</f>
      </c>
      <c r="B111" s="4" t="s">
        <f>=HYPERLINK("https://www.leilaoonline.net/lote/detalhe/126173", "03 GARRAFÕES DE 4,5 LITROS CADA DE CACHAÇA AMARELINHA ENVELHECIDA EM BARRIL DE MADEIRA DE CARVALHO")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=HYPERLINK("https://www.leilaoonline.net/lote/detalhe/126186", "250")</f>
      </c>
      <c r="B112" s="4" t="s">
        <f>=HYPERLINK("https://www.leilaoonline.net/lote/detalhe/126186",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=HYPERLINK("https://www.leilaoonline.net/lote/detalhe/126194", "251")</f>
      </c>
      <c r="B113" s="4" t="s">
        <f>=HYPERLINK("https://www.leilaoonline.net/lote/detalhe/126194", "[ VÍDEO ] LOTE C/ 10 UNIDADES DE CANTIL DE BOLSO EM INOX. 240 ml CHEIOS DE VODKA. VÁRIOS MODELOS. PRODUTO ORIGINAL (SEM USO E COM AS CAIXAS INDIVIDUAIS)")</f>
      </c>
      <c r="C113" s="4" t="inlineStr">
        <is>
          <t>Não vendido</t>
        </is>
      </c>
      <c r="D113" s="4" t="inlineStr">
        <is>
          <t>0</t>
        </is>
      </c>
      <c r="E113" s="5" t="inlineStr">
        <is>
          <t>250,00</t>
        </is>
      </c>
      <c r="F113" s="4" t="inlineStr">
        <is>
          <t>50.00</t>
        </is>
      </c>
    </row>
    <row collapsed="false" customFormat="false" customHeight="false" hidden="false" ht="12.1" outlineLevel="0" r="114">
      <c r="A114" s="5" t="s">
        <f>=HYPERLINK("https://www.leilaoonline.net/lote/detalhe/126165", "320")</f>
      </c>
      <c r="B114" s="4" t="s">
        <f>=HYPERLINK("https://www.leilaoonline.net/lote/detalhe/126165", "Diversas churrasqueiras elétricas e Peças.")</f>
      </c>
      <c r="C114" s="4" t="inlineStr">
        <is>
          <t>Não vendido</t>
        </is>
      </c>
      <c r="D114" s="4" t="inlineStr">
        <is>
          <t>0</t>
        </is>
      </c>
      <c r="E114" s="5" t="inlineStr">
        <is>
          <t>190,00</t>
        </is>
      </c>
      <c r="F114" s="4" t="inlineStr">
        <is>
          <t>50.00</t>
        </is>
      </c>
    </row>
    <row collapsed="false" customFormat="false" customHeight="false" hidden="false" ht="12.1" outlineLevel="0" r="115">
      <c r="A115" s="5" t="s">
        <f>=HYPERLINK("https://www.leilaoonline.net/lote/detalhe/126226", "345")</f>
      </c>
      <c r="B115" s="4" t="s">
        <f>=HYPERLINK("https://www.leilaoonline.net/lote/detalhe/126226", "30 GARRAFAS DE CACHAÇA SABOR AMARULA")</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=HYPERLINK("https://www.leilaoonline.net/lote/detalhe/126168", "365")</f>
      </c>
      <c r="B116" s="4" t="s">
        <f>=HYPERLINK("https://www.leilaoonline.net/lote/detalhe/126168", " 30 GARRAFAS DE VINHO TINTO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=HYPERLINK("https://www.leilaoonline.net/lote/detalhe/126169", "370")</f>
      </c>
      <c r="B117" s="4" t="s">
        <f>=HYPERLINK("https://www.leilaoonline.net/lote/detalhe/126169", " 30 GARRAFAS DE VINHO TINTO SECO.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=HYPERLINK("https://www.leilaoonline.net/lote/detalhe/126189", "377")</f>
      </c>
      <c r="B118" s="4" t="s">
        <f>=HYPERLINK("https://www.leilaoonline.net/lote/detalhe/126189", " LOTE COM APROX. 100 UNIDADES DE SPINNERS , DIVERSOS MODELOS E CORES. (sem uso, nas caixas) [ Confira o Vídeo ]")</f>
      </c>
      <c r="C118" s="4" t="inlineStr">
        <is>
          <t>Não vendido</t>
        </is>
      </c>
      <c r="D118" s="4" t="inlineStr">
        <is>
          <t>0</t>
        </is>
      </c>
      <c r="E118" s="5" t="inlineStr">
        <is>
          <t>150,00</t>
        </is>
      </c>
      <c r="F118" s="4" t="inlineStr">
        <is>
          <t>200.00</t>
        </is>
      </c>
    </row>
    <row collapsed="false" customFormat="false" customHeight="false" hidden="false" ht="12.1" outlineLevel="0" r="119">
      <c r="A119" s="5" t="s">
        <f>=HYPERLINK("https://www.leilaoonline.net/lote/detalhe/126167", "380")</f>
      </c>
      <c r="B119" s="4" t="s">
        <f>=HYPERLINK("https://www.leilaoonline.net/lote/detalhe/126167", " 30 GARRAFAS DE VINHO BRANCO SUAVE. SAFRA DELVIGO. LEGÍTIMO DE SANTA CATARINA")</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=HYPERLINK("https://www.leilaoonline.net/lote/detalhe/126171", "390")</f>
      </c>
      <c r="B120" s="4" t="s">
        <f>=HYPERLINK("https://www.leilaoonline.net/lote/detalhe/126171", "LOTE COM 30 GARRAFAS DE VINHO TINTO SECO.")</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=HYPERLINK("https://www.leilaoonline.net/lote/detalhe/126170", "395")</f>
      </c>
      <c r="B121" s="4" t="s">
        <f>=HYPERLINK("https://www.leilaoonline.net/lote/detalhe/126170", "LOTE COM 30 GARRAFAS DE VINHO TINTO SUAVE.")</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=HYPERLINK("https://www.leilaoonline.net/lote/detalhe/126259", "396")</f>
      </c>
      <c r="B122" s="4" t="s">
        <f>=HYPERLINK("https://www.leilaoonline.net/lote/detalhe/126259", "[ VÍDEOS ] LOTE CONTENDO 500 CÉDULAS DE DINHEIRO ANTIGO ORIGINAL, DE VÁRIOS VALORES E ÉPOCAS,  EM EXCELENTE ESTADO DE CONSERVAÇÃO, RARIDADE PARA COLECIONADORES.")</f>
      </c>
      <c r="C122" s="4" t="inlineStr">
        <is>
          <t>Não vendido</t>
        </is>
      </c>
      <c r="D122" s="4" t="inlineStr">
        <is>
          <t>0</t>
        </is>
      </c>
      <c r="E122" s="5" t="inlineStr">
        <is>
          <t>750,00</t>
        </is>
      </c>
      <c r="F122" s="4" t="inlineStr">
        <is>
          <t>50.00</t>
        </is>
      </c>
    </row>
    <row collapsed="false" customFormat="false" customHeight="false" hidden="false" ht="12.1" outlineLevel="0" r="123">
      <c r="A123" s="5" t="s">
        <f>=HYPERLINK("https://www.leilaoonline.net/lote/detalhe/126196", "400")</f>
      </c>
      <c r="B123" s="4" t="s">
        <f>=HYPERLINK("https://www.leilaoonline.net/lote/detalhe/126196", "10 GARRAFAS DE VINHO TINTO SUAVE. 02 LITROS CADA..")</f>
      </c>
      <c r="C123" s="4" t="inlineStr">
        <is>
          <t>Não vendido</t>
        </is>
      </c>
      <c r="D123" s="4" t="inlineStr">
        <is>
          <t>0</t>
        </is>
      </c>
      <c r="E123" s="5" t="inlineStr">
        <is>
          <t>350,00</t>
        </is>
      </c>
      <c r="F123" s="4" t="inlineStr">
        <is>
          <t>50.00</t>
        </is>
      </c>
    </row>
    <row collapsed="false" customFormat="false" customHeight="false" hidden="false" ht="12.1" outlineLevel="0" r="124">
      <c r="A124" s="5" t="s">
        <f>=HYPERLINK("https://www.leilaoonline.net/lote/detalhe/126232", "406")</f>
      </c>
      <c r="B124" s="4" t="s">
        <f>=HYPERLINK("https://www.leilaoonline.net/lote/detalhe/126232", "30 GARRAFAS DE CACHAÇA PRATA DA ROÇA")</f>
      </c>
      <c r="C124" s="4" t="inlineStr">
        <is>
          <t>Vendido</t>
        </is>
      </c>
      <c r="D124" s="4" t="inlineStr">
        <is>
          <t>1</t>
        </is>
      </c>
      <c r="E124" s="5" t="inlineStr">
        <is>
          <t>250,00</t>
        </is>
      </c>
      <c r="F124" s="4" t="inlineStr">
        <is>
          <t>50.00</t>
        </is>
      </c>
    </row>
    <row collapsed="false" customFormat="false" customHeight="false" hidden="false" ht="12.1" outlineLevel="0" r="125">
      <c r="A125" s="5" t="s">
        <f>=HYPERLINK("https://www.leilaoonline.net/lote/detalhe/126185", "526")</f>
      </c>
      <c r="B125" s="4" t="s">
        <f>=HYPERLINK("https://www.leilaoonline.net/lote/detalhe/126185",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=HYPERLINK("https://www.leilaoonline.net/lote/detalhe/126172", "552")</f>
      </c>
      <c r="B126" s="4" t="s">
        <f>=HYPERLINK("https://www.leilaoonline.net/lote/detalhe/126172", "10 GARRAFÕES DE 4,5 LITROS CADA DE CACHAÇA PRATA ENVELHECIDA EM BARRIL DE MADEIRA")</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=HYPERLINK("https://www.leilaoonline.net/lote/detalhe/126180", "563")</f>
      </c>
      <c r="B127" s="4" t="s">
        <f>=HYPERLINK("https://www.leilaoonline.net/lote/detalhe/126180", " LOTE COM APROX. 300 UNIDADES DE SPINNERS , DIVERSOS MODELOS E CORES. (sem uso, nas caixas) [ Confira o Vídeo ]")</f>
      </c>
      <c r="C127" s="4" t="inlineStr">
        <is>
          <t>Não vendido</t>
        </is>
      </c>
      <c r="D127" s="4" t="inlineStr">
        <is>
          <t>0</t>
        </is>
      </c>
      <c r="E127" s="5" t="inlineStr">
        <is>
          <t>450,00</t>
        </is>
      </c>
      <c r="F127" s="4" t="inlineStr">
        <is>
          <t>50.00</t>
        </is>
      </c>
    </row>
    <row collapsed="false" customFormat="false" customHeight="false" hidden="false" ht="12.1" outlineLevel="0" r="128">
      <c r="A128" s="5" t="s">
        <f>=HYPERLINK("https://www.leilaoonline.net/lote/detalhe/126257", "564")</f>
      </c>
      <c r="B128" s="4" t="s">
        <f>=HYPERLINK("https://www.leilaoonline.net/lote/detalhe/126257", "[ VÍDEOS ] LOTE CONTENDO 500 CÉDULAS DE DINHEIRO ANTIGO ORIGINAL, DE VÁRIOS VALORES E ÉPOCAS,  EM EXCELENTE ESTADO DE CONSERVAÇÃO, RARIDADE PARA COLECIONADORES.")</f>
      </c>
      <c r="C128" s="4" t="inlineStr">
        <is>
          <t>Não vendido</t>
        </is>
      </c>
      <c r="D128" s="4" t="inlineStr">
        <is>
          <t>0</t>
        </is>
      </c>
      <c r="E128" s="5" t="inlineStr">
        <is>
          <t>750,00</t>
        </is>
      </c>
      <c r="F128" s="4" t="inlineStr">
        <is>
          <t>50.00</t>
        </is>
      </c>
    </row>
    <row collapsed="false" customFormat="false" customHeight="false" hidden="false" ht="12.1" outlineLevel="0" r="129">
      <c r="A129" s="5" t="s">
        <f>=HYPERLINK("https://www.leilaoonline.net/lote/detalhe/126227", "570")</f>
      </c>
      <c r="B129" s="4" t="s">
        <f>=HYPERLINK("https://www.leilaoonline.net/lote/detalhe/126227", "30 GARRAFAS DE CACHAÇA SABOR AMARULA")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=HYPERLINK("https://www.leilaoonline.net/lote/detalhe/126179", "574")</f>
      </c>
      <c r="B130" s="4" t="s">
        <f>=HYPERLINK("https://www.leilaoonline.net/lote/detalhe/126179", " LOTE COM APROX. 100 UNIDADES DE SPINNERS , DIVERSOS MODELOS E CORES. (sem uso, nas caixas) [ Confira o Vídeo ]")</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=HYPERLINK("https://www.leilaoonline.net/lote/detalhe/126166", "577")</f>
      </c>
      <c r="B131" s="4" t="s">
        <f>=HYPERLINK("https://www.leilaoonline.net/lote/detalhe/126166", " 30 GARRAFAS DE VINHOS, TINTO SUAVE, TINTO SECO, BRANCO SUAVE, BRANCO SECO E ROSADO, SAFRA DELVIGO LEGÍTIMO, DE SANTA CATARINA")</f>
      </c>
      <c r="C131" s="4" t="inlineStr">
        <is>
          <t>Não vendido</t>
        </is>
      </c>
      <c r="D131" s="4" t="inlineStr">
        <is>
          <t>0</t>
        </is>
      </c>
      <c r="E131" s="5" t="inlineStr">
        <is>
          <t>450,00</t>
        </is>
      </c>
      <c r="F131" s="4" t="inlineStr">
        <is>
          <t>50.00</t>
        </is>
      </c>
    </row>
    <row collapsed="false" customFormat="false" customHeight="false" hidden="false" ht="12.1" outlineLevel="0" r="132">
      <c r="A132" s="5" t="s">
        <f>=HYPERLINK("https://www.leilaoonline.net/lote/detalhe/126184", "581")</f>
      </c>
      <c r="B132" s="4" t="s">
        <f>=HYPERLINK("https://www.leilaoonline.net/lote/detalhe/126184",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=HYPERLINK("https://www.leilaoonline.net/lote/detalhe/126174", "582")</f>
      </c>
      <c r="B133" s="4" t="s">
        <f>=HYPERLINK("https://www.leilaoonline.net/lote/detalhe/126174",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=HYPERLINK("https://www.leilaoonline.net/lote/detalhe/126231", "665")</f>
      </c>
      <c r="B134" s="4" t="s">
        <f>=HYPERLINK("https://www.leilaoonline.net/lote/detalhe/126231",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=HYPERLINK("https://www.leilaoonline.net/lote/detalhe/126240", "703")</f>
      </c>
      <c r="B135" s="4" t="s">
        <f>=HYPERLINK("https://www.leilaoonline.net/lote/detalhe/126240",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=HYPERLINK("https://www.leilaoonline.net/lote/detalhe/126238", "707")</f>
      </c>
      <c r="B136" s="4" t="s">
        <f>=HYPERLINK("https://www.leilaoonline.net/lote/detalhe/126238", " 30 GARRAFAS DE CACHAÇA SABOR UMBURANA COM MEL - 700ml CADA GARRAFA")</f>
      </c>
      <c r="C136" s="4" t="inlineStr">
        <is>
          <t>Vendido</t>
        </is>
      </c>
      <c r="D136" s="4" t="inlineStr">
        <is>
          <t>1</t>
        </is>
      </c>
      <c r="E136" s="5" t="inlineStr">
        <is>
          <t>250,00</t>
        </is>
      </c>
      <c r="F136" s="4" t="inlineStr">
        <is>
          <t>50.00</t>
        </is>
      </c>
    </row>
    <row collapsed="false" customFormat="false" customHeight="false" hidden="false" ht="12.1" outlineLevel="0" r="137">
      <c r="A137" s="5" t="s">
        <f>=HYPERLINK("https://www.leilaoonline.net/lote/detalhe/126183", "710")</f>
      </c>
      <c r="B137" s="4" t="s">
        <f>=HYPERLINK("https://www.leilaoonline.net/lote/detalhe/126183", " LOTE COM APROX. 300 UNIDADES DE SPINNERS , DIVERSOS MODELOS E CORES. (sem uso, nas caixas) [ Confira o Vídeo ]")</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=HYPERLINK("https://www.leilaoonline.net/lote/detalhe/126230", "714")</f>
      </c>
      <c r="B138" s="4" t="s">
        <f>=HYPERLINK("https://www.leilaoonline.net/lote/detalhe/126230",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=HYPERLINK("https://www.leilaoonline.net/lote/detalhe/126237", "752")</f>
      </c>
      <c r="B139" s="4" t="s">
        <f>=HYPERLINK("https://www.leilaoonline.net/lote/detalhe/126237", " 30 GARRAFAS DE CACHAÇA SABOR UMBURANA - 700ml CADA GARRAFA")</f>
      </c>
      <c r="C139" s="4" t="inlineStr">
        <is>
          <t>Vendido</t>
        </is>
      </c>
      <c r="D139" s="4" t="inlineStr">
        <is>
          <t>1</t>
        </is>
      </c>
      <c r="E139" s="5" t="inlineStr">
        <is>
          <t>250,00</t>
        </is>
      </c>
      <c r="F139" s="4" t="inlineStr">
        <is>
          <t>50.00</t>
        </is>
      </c>
    </row>
    <row collapsed="false" customFormat="false" customHeight="false" hidden="false" ht="12.1" outlineLevel="0" r="140">
      <c r="A140" s="5" t="s">
        <f>=HYPERLINK("https://www.leilaoonline.net/lote/detalhe/126239", "753")</f>
      </c>
      <c r="B140" s="4" t="s">
        <f>=HYPERLINK("https://www.leilaoonline.net/lote/detalhe/126239",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=HYPERLINK("https://www.leilaoonline.net/lote/detalhe/126188", "754")</f>
      </c>
      <c r="B141" s="4" t="s">
        <f>=HYPERLINK("https://www.leilaoonline.net/lote/detalhe/126188",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=HYPERLINK("https://www.leilaoonline.net/lote/detalhe/126234", "757")</f>
      </c>
      <c r="B142" s="4" t="s">
        <f>=HYPERLINK("https://www.leilaoonline.net/lote/detalhe/126234", " 30 GARRAFAS DE CACHAÇA SABOR CANELINHA OURO - 700ml CADA GARRAFA")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=HYPERLINK("https://www.leilaoonline.net/lote/detalhe/126228", "758")</f>
      </c>
      <c r="B143" s="4" t="s">
        <f>=HYPERLINK("https://www.leilaoonline.net/lote/detalhe/126228", " LOTE C/ 30 GARRAFAS DE CACHAÇA PRATA. 720ml CADA, ENVELHECIDAS NO BARRIL DE MADEIRA")</f>
      </c>
      <c r="C143" s="4" t="inlineStr">
        <is>
          <t>Vendido</t>
        </is>
      </c>
      <c r="D143" s="4" t="inlineStr">
        <is>
          <t>1</t>
        </is>
      </c>
      <c r="E143" s="5" t="inlineStr">
        <is>
          <t>250,00</t>
        </is>
      </c>
      <c r="F143" s="4" t="inlineStr">
        <is>
          <t>50.00</t>
        </is>
      </c>
    </row>
    <row collapsed="false" customFormat="false" customHeight="false" hidden="false" ht="12.1" outlineLevel="0" r="144">
      <c r="A144" s="5" t="s">
        <f>=HYPERLINK("https://www.leilaoonline.net/lote/detalhe/126175", "765")</f>
      </c>
      <c r="B144" s="4" t="s">
        <f>=HYPERLINK("https://www.leilaoonline.net/lote/detalhe/126175", " LOTE COM APROX. 100 UNIDADES DE SPINNERS , DIVERSOS MODELOS E CORES. (sem uso, nas caixas) [ Confira o Vídeo ]")</f>
      </c>
      <c r="C144" s="4" t="inlineStr">
        <is>
          <t>Não vendido</t>
        </is>
      </c>
      <c r="D144" s="4" t="inlineStr">
        <is>
          <t>0</t>
        </is>
      </c>
      <c r="E144" s="5" t="inlineStr">
        <is>
          <t>150,00</t>
        </is>
      </c>
      <c r="F144" s="4" t="inlineStr">
        <is>
          <t>200.00</t>
        </is>
      </c>
    </row>
    <row collapsed="false" customFormat="false" customHeight="false" hidden="false" ht="12.1" outlineLevel="0" r="145">
      <c r="A145" s="5" t="s">
        <f>=HYPERLINK("https://www.leilaoonline.net/lote/detalhe/126229", "799")</f>
      </c>
      <c r="B145" s="4" t="s">
        <f>=HYPERLINK("https://www.leilaoonline.net/lote/detalhe/126229", " LOTE C/ 30 GARRAFAS DE CACHAÇA DE BANANA (38 GL). 720ml CADA, FEITA COM EXTRATO NATURAL DE BANANA (CACHAÇA DA ROÇA)")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=HYPERLINK("https://www.leilaoonline.net/lote/detalhe/126233", "801")</f>
      </c>
      <c r="B146" s="4" t="s">
        <f>=HYPERLINK("https://www.leilaoonline.net/lote/detalhe/126233", " 30 GARRAFAS DE CACHAÇA SABOR COQUNHO MEL - 700ml CADA GARRAFA")</f>
      </c>
      <c r="C146" s="4" t="inlineStr">
        <is>
          <t>Vendido</t>
        </is>
      </c>
      <c r="D146" s="4" t="inlineStr">
        <is>
          <t>1</t>
        </is>
      </c>
      <c r="E146" s="5" t="inlineStr">
        <is>
          <t>250,00</t>
        </is>
      </c>
      <c r="F146" s="4" t="inlineStr">
        <is>
          <t>50.00</t>
        </is>
      </c>
    </row>
    <row collapsed="false" customFormat="false" customHeight="false" hidden="false" ht="12.1" outlineLevel="0" r="147">
      <c r="A147" s="5" t="s">
        <f>=HYPERLINK("https://www.leilaoonline.net/lote/detalhe/126236", "805")</f>
      </c>
      <c r="B147" s="4" t="s">
        <f>=HYPERLINK("https://www.leilaoonline.net/lote/detalhe/126236", " 30 GARRAFAS DE CACHAÇA SABOR PEQUI - 700ml CADA GARRAFA")</f>
      </c>
      <c r="C147" s="4" t="inlineStr">
        <is>
          <t>Não vendido</t>
        </is>
      </c>
      <c r="D147" s="4" t="inlineStr">
        <is>
          <t>0</t>
        </is>
      </c>
      <c r="E147" s="5" t="inlineStr">
        <is>
          <t>250,00</t>
        </is>
      </c>
      <c r="F147"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2026-03-28T01:47:57.00Z</dcterms:created>
  <dc:creator>Tellks Tecnologia</dc:creator>
  <cp:revision>0</cp:revision>
</cp:coreProperties>
</file>