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568ª Hasta Pública Unificada do Tribunal Regional do Trabalho da 2ª região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07/06/2022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=HYPERLINK("https://www.leilaoonline.net/lote/detalhe/127704", "001")</f>
      </c>
      <c r="B11" s="4" t="s">
        <f>=HYPERLINK("https://www.leilaoonline.net/lote/detalhe/127704", " IMÓVEL DE MATRÍCULA Nº 32.238 DO CARTÓRIO DE REGISTRO DE IMÓVEIS DE RIBEIRÃO PIRES-SP. CONTRIBUINTE/INSCRIÇÃO Nº 451-31-00-1918-00-0000 e CADASTRO CCI Nº 2002749 (ATUAIS, CONFORME A PREFEITURA). DESCRIÇÃO: Um terreno constituído pelo lote 99-C, do loteamento denominado ESTANCIA ALTO DA SERRA, situa")</f>
      </c>
      <c r="C11" s="4" t="inlineStr">
        <is>
          <t>Aguardando</t>
        </is>
      </c>
      <c r="D11" s="4" t="inlineStr">
        <is>
          <t>0</t>
        </is>
      </c>
      <c r="E11" s="5" t="inlineStr">
        <is>
          <t>12.000,00</t>
        </is>
      </c>
      <c r="F11" s="4" t="inlineStr">
        <is>
          <t>10.00</t>
        </is>
      </c>
    </row>
    <row collapsed="false" customFormat="false" customHeight="false" hidden="false" ht="12.1" outlineLevel="0" r="12">
      <c r="A12" s="5" t="s">
        <f>=HYPERLINK("https://www.leilaoonline.net/lote/detalhe/127705", "002")</f>
      </c>
      <c r="B12" s="4" t="s">
        <f>=HYPERLINK("https://www.leilaoonline.net/lote/detalhe/127705", " NUA PROPRIEDADE DO IMÓVEL DE MATRÍCULA Nº 220, DO 3º CARTÓRIO DE REGISTRO DE IMÓVEIS DE SANTOS-SP. CONTRIBUINTE/INSCRIÇÃO Nº 55.001.030.008 (ATUAL, CONFORME AV.04). DESCRIÇÃO: O APARTAMENTO Nº 14, localizado no 1º andar ou 2º pavimento do prédio à rua Visconde de Faria nº 19, contendo: dois dormitó")</f>
      </c>
      <c r="C12" s="4" t="inlineStr">
        <is>
          <t>Aguardando</t>
        </is>
      </c>
      <c r="D12" s="4" t="inlineStr">
        <is>
          <t>0</t>
        </is>
      </c>
      <c r="E12" s="5" t="inlineStr">
        <is>
          <t>125.000,00</t>
        </is>
      </c>
      <c r="F12" s="4" t="inlineStr">
        <is>
          <t>0.00</t>
        </is>
      </c>
    </row>
    <row collapsed="false" customFormat="false" customHeight="false" hidden="false" ht="12.1" outlineLevel="0" r="13">
      <c r="A13" s="5" t="s">
        <f>=HYPERLINK("https://www.leilaoonline.net/lote/detalhe/127706", "003")</f>
      </c>
      <c r="B13" s="4" t="s">
        <f>=HYPERLINK("https://www.leilaoonline.net/lote/detalhe/127706", " IMÓVEL DE MATRÍCULA Nº 141.385 DO 7º CARTÓRIO DE REGISTRO DE IMÓVEIS DE SÃO PAULO-SP. CÓDIGO DO IMÓVEL RURAL NO INCRA Nº 638.358.019.488-3. NÚMERO DO IMÓVEL NA RECEITA FEDERAL - NIRF Nº 6.763.394-3. DESCRIÇÃO: PRÉDIO e TERRENO de forma triangular, situados na Estrada N ou N-2 (atualmente Rua Keichi")</f>
      </c>
      <c r="C13" s="4" t="inlineStr">
        <is>
          <t>Aguardando</t>
        </is>
      </c>
      <c r="D13" s="4" t="inlineStr">
        <is>
          <t>0</t>
        </is>
      </c>
      <c r="E13" s="5" t="inlineStr">
        <is>
          <t>5.152.000,00</t>
        </is>
      </c>
      <c r="F13" s="4" t="inlineStr">
        <is>
          <t>0.00</t>
        </is>
      </c>
    </row>
    <row collapsed="false" customFormat="false" customHeight="false" hidden="false" ht="12.1" outlineLevel="0" r="14">
      <c r="A14" s="5" t="s">
        <f>=HYPERLINK("https://www.leilaoonline.net/lote/detalhe/127728", "004")</f>
      </c>
      <c r="B14" s="4" t="s">
        <f>=HYPERLINK("https://www.leilaoonline.net/lote/detalhe/127728", " IMÓVEL DE MATRÍCULA Nº 33.680 DO 2º CARTÓRIO DE REGISTRO DE IMÓVEIS DE SÃO CAETANO DO SUL-SP. 03.026.0328 (ATUAL, INF. PREFEITURA). DESCRIÇÃO: A unidade autônoma designada apartamento nº 73, localizado no 7º andar da “Torre Limoges” do “Edifício Residencial França”, situado na Avenida Senador Rober")</f>
      </c>
      <c r="C14" s="4" t="inlineStr">
        <is>
          <t>Aguardando</t>
        </is>
      </c>
      <c r="D14" s="4" t="inlineStr">
        <is>
          <t>0</t>
        </is>
      </c>
      <c r="E14" s="5" t="inlineStr">
        <is>
          <t>425.000,00</t>
        </is>
      </c>
      <c r="F14" s="4" t="inlineStr">
        <is>
          <t>0.00</t>
        </is>
      </c>
    </row>
    <row collapsed="false" customFormat="false" customHeight="false" hidden="false" ht="12.1" outlineLevel="0" r="15">
      <c r="A15" s="5" t="s">
        <f>=HYPERLINK("https://www.leilaoonline.net/lote/detalhe/127730", "005")</f>
      </c>
      <c r="B15" s="4" t="s">
        <f>=HYPERLINK("https://www.leilaoonline.net/lote/detalhe/127730", " 1) 01 (um) Tapete persa de 3,50m por 3,00m aproximadamente. Avaliado em 7.500,00 (sete mil e quinhentos reais);    2) 01 (um) Quadro consultório. Avaliado em 14.500,00 (quatorze mil e quinhentos reais);    3) 01 (um) Quadro mulher chuveiro. Avaliado em 9.500,00 (nove mil e quinhentos reais);    4) ")</f>
      </c>
      <c r="C15" s="4" t="inlineStr">
        <is>
          <t>Aguardando</t>
        </is>
      </c>
      <c r="D15" s="4" t="inlineStr">
        <is>
          <t>0</t>
        </is>
      </c>
      <c r="E15" s="5" t="inlineStr">
        <is>
          <t>7.300,00</t>
        </is>
      </c>
      <c r="F15" s="4" t="inlineStr">
        <is>
          <t>0.00</t>
        </is>
      </c>
    </row>
    <row collapsed="false" customFormat="false" customHeight="false" hidden="false" ht="12.1" outlineLevel="0" r="16">
      <c r="A16" s="5" t="s">
        <f>=HYPERLINK("https://www.leilaoonline.net/lote/detalhe/127731", "006")</f>
      </c>
      <c r="B16" s="4" t="s">
        <f>=HYPERLINK("https://www.leilaoonline.net/lote/detalhe/127731", " IMÓVEL DE MATRÍCULA Nº 141.281 DO 3º CARTÓRIO DE REGISTRO DE IMÓVEIS DE SÃO PAULO-SP. CONTRIBUINTE Nº 071.339.0240-0 (ATUAL, INF. PREFEITURA). DESCRIÇÃO: O APARTAMENTO SOB Nº 81, localizado no 8º andar do empreendimento imobiliário denominado “CONDOMINIO RESIDENCIAL PIAZZA LACCHINI”, situado à Rua ")</f>
      </c>
      <c r="C16" s="4" t="inlineStr">
        <is>
          <t>Aguardando</t>
        </is>
      </c>
      <c r="D16" s="4" t="inlineStr">
        <is>
          <t>0</t>
        </is>
      </c>
      <c r="E16" s="5" t="inlineStr">
        <is>
          <t>300.000,00</t>
        </is>
      </c>
      <c r="F16" s="4" t="inlineStr">
        <is>
          <t>0.00</t>
        </is>
      </c>
    </row>
    <row collapsed="false" customFormat="false" customHeight="false" hidden="false" ht="12.1" outlineLevel="0" r="17">
      <c r="A17" s="5" t="s">
        <f>=HYPERLINK("https://www.leilaoonline.net/lote/detalhe/127721", "007")</f>
      </c>
      <c r="B17" s="4" t="s">
        <f>=HYPERLINK("https://www.leilaoonline.net/lote/detalhe/127721", " PARTE IDEAL DE 1/4 OU 25% DA NUA PROPRIEDADE DO IMÓVEL DE MATRÍCULA Nº 7.883 DO 15º CARTÓRIO DE REGISTRO DE IMÓVEIS DE SÃO PAULO-SP, DE PROPRIEDADE DE JACOB KAMPF NETO (CPF: 001.579.428-80). CONTRIBUINTE Nº 066.444.0016-7 (ATUAL, INF. Av.04), COM A SEGUINTE DESCRIÇÃO: Um terreno (atualmente foi edi")</f>
      </c>
      <c r="C17" s="4" t="inlineStr">
        <is>
          <t>Aguardando</t>
        </is>
      </c>
      <c r="D17" s="4" t="inlineStr">
        <is>
          <t>0</t>
        </is>
      </c>
      <c r="E17" s="5" t="inlineStr">
        <is>
          <t>20.000,00</t>
        </is>
      </c>
      <c r="F17" s="4" t="inlineStr">
        <is>
          <t>0.00</t>
        </is>
      </c>
    </row>
    <row collapsed="false" customFormat="false" customHeight="false" hidden="false" ht="12.1" outlineLevel="0" r="18">
      <c r="A18" s="5" t="s">
        <f>=HYPERLINK("https://www.leilaoonline.net/lote/detalhe/127726", "008")</f>
      </c>
      <c r="B18" s="4" t="s">
        <f>=HYPERLINK("https://www.leilaoonline.net/lote/detalhe/127726", " MÓVEL DE MATRÍCULA Nº 58.726 DO 15º CARTÓRIO DE REGISTRO DE IMÓVEIS DE SÃO PAULO-SP. CONTRIBUINTE Nº 070.027.0060-1. DESCRIÇÃO: Um terreno (atualmente há edificação, conforme AV.1) situado à Rua Eduardo (atualmente nº 431, conforme a Prefeitura), no 22º Subdistrito-Tucuruvi, medindo 21,70 metros de")</f>
      </c>
      <c r="C18" s="4" t="inlineStr">
        <is>
          <t>Aguardando</t>
        </is>
      </c>
      <c r="D18" s="4" t="inlineStr">
        <is>
          <t>0</t>
        </is>
      </c>
      <c r="E18" s="5" t="inlineStr">
        <is>
          <t>1.500.000,00</t>
        </is>
      </c>
      <c r="F18" s="4" t="inlineStr">
        <is>
          <t>0.00</t>
        </is>
      </c>
    </row>
    <row collapsed="false" customFormat="false" customHeight="false" hidden="false" ht="12.1" outlineLevel="0" r="19">
      <c r="A19" s="5" t="s">
        <f>=HYPERLINK("https://www.leilaoonline.net/lote/detalhe/127717", "009")</f>
      </c>
      <c r="B19" s="4" t="s">
        <f>=HYPERLINK("https://www.leilaoonline.net/lote/detalhe/127717", " IMÓVEL DE MATRÍCULA Nº 124.048 DO CARTÓRIO DE REGISTRO DE IMÓVEIS DE COTIA-SP. CONTRIBUINTE/INSCRIÇÃO Nº 13262.52.39.0399.00.000 (ATUAL, CONFORME A PREFEITURA). DESCRIÇÃO: UMA RESIDÊNCIA UNIFAMILIAR, designada “Casa 01” com área total de 58,46 metros quadrados, sito na Rua Jabaquara, nº 168, e seu ")</f>
      </c>
      <c r="C19" s="4" t="inlineStr">
        <is>
          <t>Aguardando</t>
        </is>
      </c>
      <c r="D19" s="4" t="inlineStr">
        <is>
          <t>0</t>
        </is>
      </c>
      <c r="E19" s="5" t="inlineStr">
        <is>
          <t>108.000,00</t>
        </is>
      </c>
      <c r="F19" s="4" t="inlineStr">
        <is>
          <t>0.00</t>
        </is>
      </c>
    </row>
    <row collapsed="false" customFormat="false" customHeight="false" hidden="false" ht="12.1" outlineLevel="0" r="20">
      <c r="A20" s="5" t="s">
        <f>=HYPERLINK("https://www.leilaoonline.net/lote/detalhe/127732", "010")</f>
      </c>
      <c r="B20" s="4" t="s">
        <f>=HYPERLINK("https://www.leilaoonline.net/lote/detalhe/127732", " VEÍCULO DE PLACA: FJL1973, RENAVAM: 00.181.444.267, CHASSI: WVWLV83C9AP012403. CPF DO PROPRIETÁRIO: 311.637.728-60. DESCRIÇÃO: veículo marca/modelo I/VW PASSAT 2.0T FSI, ano de fabricação/modelo 2009/2010, a GASOLINA, cor PRETA. De acordo com informações do Oficial de Justiça em 23/09/2021: “Estado")</f>
      </c>
      <c r="C20" s="4" t="inlineStr">
        <is>
          <t>Aguardando</t>
        </is>
      </c>
      <c r="D20" s="4" t="inlineStr">
        <is>
          <t>0</t>
        </is>
      </c>
      <c r="E20" s="5" t="inlineStr">
        <is>
          <t>123.849,00</t>
        </is>
      </c>
      <c r="F20" s="4" t="inlineStr">
        <is>
          <t>0.00</t>
        </is>
      </c>
    </row>
    <row collapsed="false" customFormat="false" customHeight="false" hidden="false" ht="12.1" outlineLevel="0" r="21">
      <c r="A21" s="5" t="s">
        <f>=HYPERLINK("https://www.leilaoonline.net/lote/detalhe/127716", "011")</f>
      </c>
      <c r="B21" s="4" t="s">
        <f>=HYPERLINK("https://www.leilaoonline.net/lote/detalhe/127716", " IMÓVEL DE MATRÍCULA Nº 143.468 DO 8º CARTÓRIO DE REGISTRO DE IMÓVEIS DE SÃO PAULO-SP. CONTRIBUINTE Nº 104.057.0020-1. DESCRIÇÃO: Terreno (atualmente casa 1, conforme Of. Justiça) situado na Rua B (atualmente Rua Antonio Daré, nº 60, conforme Of. Justiça), na Vila Libânia, antigo Sítio Monjolo, no 4")</f>
      </c>
      <c r="C21" s="4" t="inlineStr">
        <is>
          <t>Aguardando</t>
        </is>
      </c>
      <c r="D21" s="4" t="inlineStr">
        <is>
          <t>0</t>
        </is>
      </c>
      <c r="E21" s="5" t="inlineStr">
        <is>
          <t>243.312,00</t>
        </is>
      </c>
      <c r="F21" s="4" t="inlineStr">
        <is>
          <t>0.01</t>
        </is>
      </c>
    </row>
    <row collapsed="false" customFormat="false" customHeight="false" hidden="false" ht="12.1" outlineLevel="0" r="22">
      <c r="A22" s="5" t="s">
        <f>=HYPERLINK("https://www.leilaoonline.net/lote/detalhe/127719", "012")</f>
      </c>
      <c r="B22" s="4" t="s">
        <f>=HYPERLINK("https://www.leilaoonline.net/lote/detalhe/127719", " IMÓVEL DE MATRÍCULA Nº 58.259 DO 1º CARTÓRIO DE REGISTRO DE IMÓVEIS DE MOGI DAS CRUZES-SP. CONTRIBUINTE/INSCRIÇÃO Nº 29.064.020-3 (ATUAL, INF. PREFEITURA). DESCRIÇÃO: UM TERRENO composto do LOTE Nº 20, da QUADRA “C”, do loteamento denominado "REAL PARK JARDIM DO COLÉGIO", situado no Bairro do Socor")</f>
      </c>
      <c r="C22" s="4" t="inlineStr">
        <is>
          <t>Aguardando</t>
        </is>
      </c>
      <c r="D22" s="4" t="inlineStr">
        <is>
          <t>0</t>
        </is>
      </c>
      <c r="E22" s="5" t="inlineStr">
        <is>
          <t>112.000,00</t>
        </is>
      </c>
      <c r="F22" s="4" t="inlineStr">
        <is>
          <t>0.00</t>
        </is>
      </c>
    </row>
    <row collapsed="false" customFormat="false" customHeight="false" hidden="false" ht="12.1" outlineLevel="0" r="23">
      <c r="A23" s="5" t="s">
        <f>=HYPERLINK("https://www.leilaoonline.net/lote/detalhe/127709", "013")</f>
      </c>
      <c r="B23" s="4" t="s">
        <f>=HYPERLINK("https://www.leilaoonline.net/lote/detalhe/127709", " IMÓVEL DE MATRÍCULA Nº 15.588 DO 5º CARTÓRIO DE REGISTRO DE IMÓVEIS DE SÃO PAULO-SP. CONTRIBUINTE Nº 001.004.0092-2. DESCRIÇÃO: O apartamento nº 1 no 1º andar do Edifício Corrêa de Barros, sito à rua Dutra Rodrigues, nº 162, no 5º Subdistrito - Santa Efigênia, com área útil de 101,50m² e área total")</f>
      </c>
      <c r="C23" s="4" t="inlineStr">
        <is>
          <t>Aguardando</t>
        </is>
      </c>
      <c r="D23" s="4" t="inlineStr">
        <is>
          <t>0</t>
        </is>
      </c>
      <c r="E23" s="5" t="inlineStr">
        <is>
          <t>290.000,00</t>
        </is>
      </c>
      <c r="F23" s="4" t="inlineStr">
        <is>
          <t>0.00</t>
        </is>
      </c>
    </row>
    <row collapsed="false" customFormat="false" customHeight="false" hidden="false" ht="12.1" outlineLevel="0" r="24">
      <c r="A24" s="5" t="s">
        <f>=HYPERLINK("https://www.leilaoonline.net/lote/detalhe/127727", "014")</f>
      </c>
      <c r="B24" s="4" t="s">
        <f>=HYPERLINK("https://www.leilaoonline.net/lote/detalhe/127727", " Veículo PLACA FFX 2190, RENAVAM 501.159.304. CNPJ do proprietário: 65.646.234/0001-56. DESCRIÇÃO: uma CAMINHONETE/FURGÃO marca/modelo Fiat/Doblô Cargo 1.4, na cor azul, ano de fabricação/modelo 2012/2013,com odômetro indicando 324.472km, lataria em estado regular, porém, com avarias pequenas; vidro")</f>
      </c>
      <c r="C24" s="4" t="inlineStr">
        <is>
          <t>Aguardando</t>
        </is>
      </c>
      <c r="D24" s="4" t="inlineStr">
        <is>
          <t>0</t>
        </is>
      </c>
      <c r="E24" s="5" t="inlineStr">
        <is>
          <t>11.400,00</t>
        </is>
      </c>
      <c r="F24" s="4" t="inlineStr">
        <is>
          <t>0.00</t>
        </is>
      </c>
    </row>
    <row collapsed="false" customFormat="false" customHeight="false" hidden="false" ht="12.1" outlineLevel="0" r="25">
      <c r="A25" s="5" t="s">
        <f>=HYPERLINK("https://www.leilaoonline.net/lote/detalhe/127714", "015")</f>
      </c>
      <c r="B25" s="4" t="s">
        <f>=HYPERLINK("https://www.leilaoonline.net/lote/detalhe/127714", " DIREITOS decorrentes de Compromisso de Venda e Compra, de titularidade de PAULO MACRUZ, CPF: 001.206.958-20, sobre o imóvel MATRÍCULA nº 56.447 do 3º Cartório de Registro de Imóveis de Santos/SP. INSCRIÇÃO FISCAL nº 65033055060 da Prefeitura Municipal de Santos/SP. DESCRIÇÃO: o APARTAMENTO Nº1.203,")</f>
      </c>
      <c r="C25" s="4" t="inlineStr">
        <is>
          <t>Aguardando</t>
        </is>
      </c>
      <c r="D25" s="4" t="inlineStr">
        <is>
          <t>0</t>
        </is>
      </c>
      <c r="E25" s="5" t="inlineStr">
        <is>
          <t>210.000,00</t>
        </is>
      </c>
      <c r="F25" s="4" t="inlineStr">
        <is>
          <t>0.00</t>
        </is>
      </c>
    </row>
    <row collapsed="false" customFormat="false" customHeight="false" hidden="false" ht="12.1" outlineLevel="0" r="26">
      <c r="A26" s="5" t="s">
        <f>=HYPERLINK("https://www.leilaoonline.net/lote/detalhe/127724", "016")</f>
      </c>
      <c r="B26" s="4" t="s">
        <f>=HYPERLINK("https://www.leilaoonline.net/lote/detalhe/127724", " Imóvel MATRÍCULA nº 88.900 do 11º Cartório de Registro de Imóveis de São Paulo/SP. CONTRIBUINTE nº 120.051.0023-3 da Prefeitura do Município de São Paulo/SP. DESCRIÇÃO: o TERRENO constante do lote 23 da quadra H, do Jardim Cupecê, 29º Subsdistrito - Santo Amaro, com 10,00m de frente para Rua Ailson")</f>
      </c>
      <c r="C26" s="4" t="inlineStr">
        <is>
          <t>Aguardando</t>
        </is>
      </c>
      <c r="D26" s="4" t="inlineStr">
        <is>
          <t>0</t>
        </is>
      </c>
      <c r="E26" s="5" t="inlineStr">
        <is>
          <t>340.000,00</t>
        </is>
      </c>
      <c r="F26" s="4" t="inlineStr">
        <is>
          <t>0.00</t>
        </is>
      </c>
    </row>
    <row collapsed="false" customFormat="false" customHeight="false" hidden="false" ht="12.1" outlineLevel="0" r="27">
      <c r="A27" s="5" t="s">
        <f>=HYPERLINK("https://www.leilaoonline.net/lote/detalhe/127707", "017")</f>
      </c>
      <c r="B27" s="4" t="s">
        <f>=HYPERLINK("https://www.leilaoonline.net/lote/detalhe/127707", " Imóvel MATRÍCULA nº 145.266 do 16º Cartório de Registro de Imóveis de São Paulo/SP. CONTRIBUINTE nº 033.067.0173-4 da Prefeitura do Município de São Paulo/SP. DESCRIÇÃO: o APARTAMENTO Tipo nº 121, localizado no 12º andar da "Torre B" - Edifício Safira", integrante do condomínio Cristall Rarque Acli")</f>
      </c>
      <c r="C27" s="4" t="inlineStr">
        <is>
          <t>Aguardando</t>
        </is>
      </c>
      <c r="D27" s="4" t="inlineStr">
        <is>
          <t>0</t>
        </is>
      </c>
      <c r="E27" s="5" t="inlineStr">
        <is>
          <t>1.040.000,00</t>
        </is>
      </c>
      <c r="F27" s="4" t="inlineStr">
        <is>
          <t>0.00</t>
        </is>
      </c>
    </row>
    <row collapsed="false" customFormat="false" customHeight="false" hidden="false" ht="12.1" outlineLevel="0" r="28">
      <c r="A28" s="5" t="s">
        <f>=HYPERLINK("https://www.leilaoonline.net/lote/detalhe/127715", "018")</f>
      </c>
      <c r="B28" s="4" t="s">
        <f>=HYPERLINK("https://www.leilaoonline.net/lote/detalhe/127715", " Imóvel MATRÍCULA nº 26.673 do Cartório de Registro de Imóveis de Suzano/SP. INSCRIÇÃO FISCAL nº 16.025.024 da Prefeitura Municipal de Suzano/SP. DESCRIÇÃO: um PRÉDIO e seu respectivo TERRENO, situados à Rua Lobato, nº 250, do loteamento denominado Cidade Edson, distrito, município e comarca de Suza")</f>
      </c>
      <c r="C28" s="4" t="inlineStr">
        <is>
          <t>Aguardando</t>
        </is>
      </c>
      <c r="D28" s="4" t="inlineStr">
        <is>
          <t>0</t>
        </is>
      </c>
      <c r="E28" s="5" t="inlineStr">
        <is>
          <t>1.367.688,00</t>
        </is>
      </c>
      <c r="F28" s="4" t="inlineStr">
        <is>
          <t>0.00</t>
        </is>
      </c>
    </row>
    <row collapsed="false" customFormat="false" customHeight="false" hidden="false" ht="12.1" outlineLevel="0" r="29">
      <c r="A29" s="5" t="s">
        <f>=HYPERLINK("https://www.leilaoonline.net/lote/detalhe/127718", "019")</f>
      </c>
      <c r="B29" s="4" t="s">
        <f>=HYPERLINK("https://www.leilaoonline.net/lote/detalhe/127718", " Imóvel MATRÍCULA nº 7.310 do Cartório de Registro de Imóveis de Pirassununga/SP. INSCRIÇÃO FISCAL nº 01.01.057.0238.000 da Prefeitura Municipal de Santa Cruz da Conceição/SP. DESCRIÇÃO: o SÍTIO nº 9, da Quadra E, localizado no município de Santa Cruz da Conceição, comarca de Pirassununga/SP, no lot")</f>
      </c>
      <c r="C29" s="4" t="inlineStr">
        <is>
          <t>Aguardando</t>
        </is>
      </c>
      <c r="D29" s="4" t="inlineStr">
        <is>
          <t>0</t>
        </is>
      </c>
      <c r="E29" s="5" t="inlineStr">
        <is>
          <t>72.000,00</t>
        </is>
      </c>
      <c r="F29" s="4" t="inlineStr">
        <is>
          <t>0.00</t>
        </is>
      </c>
    </row>
    <row collapsed="false" customFormat="false" customHeight="false" hidden="false" ht="12.1" outlineLevel="0" r="30">
      <c r="A30" s="5" t="s">
        <f>=HYPERLINK("https://www.leilaoonline.net/lote/detalhe/127725", "020")</f>
      </c>
      <c r="B30" s="4" t="s">
        <f>=HYPERLINK("https://www.leilaoonline.net/lote/detalhe/127725", " 1) FRAÇÃO IDEAL de propriedade de FABRIZIO BRANDAO PRADO, CPF: 143.626.308-56, equivalente a 50% do imóvel MATRÍCULA nº 33.830 do 5º Cartório de Registro de Imóveis de São Paulo/SP. CONTRIBUINTE nº 006.016.0204-8. DESCRIÇÃO: o CONJUNTO nº 1.004, localizado no 10º andar do Edifício Palácio do Comérc")</f>
      </c>
      <c r="C30" s="4" t="inlineStr">
        <is>
          <t>Aguardando</t>
        </is>
      </c>
      <c r="D30" s="4" t="inlineStr">
        <is>
          <t>0</t>
        </is>
      </c>
      <c r="E30" s="5" t="inlineStr">
        <is>
          <t>140.000,00</t>
        </is>
      </c>
      <c r="F30" s="4" t="inlineStr">
        <is>
          <t>0.00</t>
        </is>
      </c>
    </row>
    <row collapsed="false" customFormat="false" customHeight="false" hidden="false" ht="12.1" outlineLevel="0" r="31">
      <c r="A31" s="5" t="s">
        <f>=HYPERLINK("https://www.leilaoonline.net/lote/detalhe/127720", "021")</f>
      </c>
      <c r="B31" s="4" t="s">
        <f>=HYPERLINK("https://www.leilaoonline.net/lote/detalhe/127720", " Imóvel MATRÍCULA nº 124.770 do 16º Cartório de Registro de Imóveis de São Paulo/SP. CONTRIBUINTE nº 113.582.0051-2 da Prefeitura do Município de São Paulo/SP. DESCRIÇÃO: um PRÉDIO à Avenida Professor Edgar dos Santos, com área construída de 71,3785m², no 38º Subdistrito - Vila Matilde, e seu TERREN")</f>
      </c>
      <c r="C31" s="4" t="inlineStr">
        <is>
          <t>Aguardando</t>
        </is>
      </c>
      <c r="D31" s="4" t="inlineStr">
        <is>
          <t>0</t>
        </is>
      </c>
      <c r="E31" s="5" t="inlineStr">
        <is>
          <t>100.000,00</t>
        </is>
      </c>
      <c r="F31" s="4" t="inlineStr">
        <is>
          <t>0.00</t>
        </is>
      </c>
    </row>
    <row collapsed="false" customFormat="false" customHeight="false" hidden="false" ht="12.1" outlineLevel="0" r="32">
      <c r="A32" s="5" t="s">
        <f>=HYPERLINK("https://www.leilaoonline.net/lote/detalhe/127710", "022")</f>
      </c>
      <c r="B32" s="4" t="s">
        <f>=HYPERLINK("https://www.leilaoonline.net/lote/detalhe/127710", " Imóvel MATRÍCULA nº 92.389 do 15º Cartório de Registro de Imóveis de São Paulo/SP. CONTRIBUINTE nº 086.419.0011-1 da Prefeitura do Município de São Paulo/SP. DESCRIÇÃO: uma CASA à Rua Palmares, nº 1.012, no Brooklin Paulista Novo, no 30º Subdistrito – Ibirapuera, e seu terreno que mede 12,50m de fr")</f>
      </c>
      <c r="C32" s="4" t="inlineStr">
        <is>
          <t>Aguardando</t>
        </is>
      </c>
      <c r="D32" s="4" t="inlineStr">
        <is>
          <t>0</t>
        </is>
      </c>
      <c r="E32" s="5" t="inlineStr">
        <is>
          <t>1.120.000,00</t>
        </is>
      </c>
      <c r="F32" s="4" t="inlineStr">
        <is>
          <t>0.00</t>
        </is>
      </c>
    </row>
    <row collapsed="false" customFormat="false" customHeight="false" hidden="false" ht="12.1" outlineLevel="0" r="33">
      <c r="A33" s="5" t="s">
        <f>=HYPERLINK("https://www.leilaoonline.net/lote/detalhe/127708", "023")</f>
      </c>
      <c r="B33" s="4" t="s">
        <f>=HYPERLINK("https://www.leilaoonline.net/lote/detalhe/127708", " Imóvel MATRÍCULA nº 83.049 do 10º Cartório de Registro de Imóveis de São Paulo/SP. CONTRIBUINTE nº 080.152.1367-3 da Prefeitura do Município de São Paulo/SP. DESCRIÇÃO: o APARTAMENTO DUPLEX nº 81, localizado no 8º andar, e cobertura, Bloco A, Edifício Chateau de Villandry, do Condomínio Chateaux de")</f>
      </c>
      <c r="C33" s="4" t="inlineStr">
        <is>
          <t>Aguardando</t>
        </is>
      </c>
      <c r="D33" s="4" t="inlineStr">
        <is>
          <t>0</t>
        </is>
      </c>
      <c r="E33" s="5" t="inlineStr">
        <is>
          <t>640.000,00</t>
        </is>
      </c>
      <c r="F33" s="4" t="inlineStr">
        <is>
          <t>0.00</t>
        </is>
      </c>
    </row>
    <row collapsed="false" customFormat="false" customHeight="false" hidden="false" ht="12.1" outlineLevel="0" r="34">
      <c r="A34" s="5" t="s">
        <f>=HYPERLINK("https://www.leilaoonline.net/lote/detalhe/127711", "024")</f>
      </c>
      <c r="B34" s="4" t="s">
        <f>=HYPERLINK("https://www.leilaoonline.net/lote/detalhe/127711", " FRAÇÃO IDEAL de propriedade de TEREZINHA GENTIL FAGUNDES, CPF: 011.724.118-08, equivalente a ¾ (75%) do imóvel MATRÍCULA nº 15.328 do Cartório de Registro de Imóveis de Cotia/SP. INSCRIÇÃO FISCAL nº 23.114.33.42.0250.00.000 da Prefeitura do Município de Itapevi/SP. DESCRIÇÃO: o LOTE DE TERRENO chác")</f>
      </c>
      <c r="C34" s="4" t="inlineStr">
        <is>
          <t>Aguardando</t>
        </is>
      </c>
      <c r="D34" s="4" t="inlineStr">
        <is>
          <t>0</t>
        </is>
      </c>
      <c r="E34" s="5" t="inlineStr">
        <is>
          <t>72.000,00</t>
        </is>
      </c>
      <c r="F34" s="4" t="inlineStr">
        <is>
          <t>0.00</t>
        </is>
      </c>
    </row>
    <row collapsed="false" customFormat="false" customHeight="false" hidden="false" ht="12.1" outlineLevel="0" r="35">
      <c r="A35" s="5" t="s">
        <f>=HYPERLINK("https://www.leilaoonline.net/lote/detalhe/127722", "025")</f>
      </c>
      <c r="B35" s="4" t="s">
        <f>=HYPERLINK("https://www.leilaoonline.net/lote/detalhe/127722", " Imóvel MATRÍCULA nº 55.491 do 10º Cartório de Registro de Imóveis de São Paulo/SP. CONTRIBUINTE nº 080.123.0158-1 da Prefeitura do Município de São Paulo/SP. DESCRIÇÃO: o APARTAMENTO nº 14-A, localizado no 1º andar do Edifício Ilha Porchat, Bloco C, do Condomínio Residencial Mirante do Sul, à Aveni")</f>
      </c>
      <c r="C35" s="4" t="inlineStr">
        <is>
          <t>Aguardando</t>
        </is>
      </c>
      <c r="D35" s="4" t="inlineStr">
        <is>
          <t>0</t>
        </is>
      </c>
      <c r="E35" s="5" t="inlineStr">
        <is>
          <t>180.000,00</t>
        </is>
      </c>
      <c r="F35" s="4" t="inlineStr">
        <is>
          <t>0.00</t>
        </is>
      </c>
    </row>
    <row collapsed="false" customFormat="false" customHeight="false" hidden="false" ht="12.1" outlineLevel="0" r="36">
      <c r="A36" s="5" t="s">
        <f>=HYPERLINK("https://www.leilaoonline.net/lote/detalhe/127712", "026")</f>
      </c>
      <c r="B36" s="4" t="s">
        <f>=HYPERLINK("https://www.leilaoonline.net/lote/detalhe/127712", " Imóvel MATRÍCULA no 38.458 do 3o Cartório de Registro de Imóveis de Santos/SP. INSCRIÇÃO FISCAL no 54.065.004.010 da Prefeitura Municipal de Santos/SP. DESCRIÇÃO: o APARTAMENTO no 32, localizado no 3o andar ou 5º pavimento, do Edifício Residencial Parque Ecológico, situado à Rua Duque de Caxias, no")</f>
      </c>
      <c r="C36" s="4" t="inlineStr">
        <is>
          <t>Aguardando</t>
        </is>
      </c>
      <c r="D36" s="4" t="inlineStr">
        <is>
          <t>0</t>
        </is>
      </c>
      <c r="E36" s="5" t="inlineStr">
        <is>
          <t>324.000,00</t>
        </is>
      </c>
      <c r="F36" s="4" t="inlineStr">
        <is>
          <t>0.00</t>
        </is>
      </c>
    </row>
    <row collapsed="false" customFormat="false" customHeight="false" hidden="false" ht="12.1" outlineLevel="0" r="37">
      <c r="A37" s="5" t="s">
        <f>=HYPERLINK("https://www.leilaoonline.net/lote/detalhe/127713", "027")</f>
      </c>
      <c r="B37" s="4" t="s">
        <f>=HYPERLINK("https://www.leilaoonline.net/lote/detalhe/127713", " Imóvel MATRÍCULA Nº 93.887 do Cartório de Registro de Imóveis de Itanhaém/SP. INSCRIÇÃO FISCAL nº 039.026.008.0000.076821 da Prefeitura Municipal de Itanhaém/SP. DESCRIÇÃO: o LOTE DE TERRENO nº 08, da quadra 26, do Jardim Anchieta, Itanhaém – Gleba F, no Município de Itanhaém, medindo 10,00m de fre")</f>
      </c>
      <c r="C37" s="4" t="inlineStr">
        <is>
          <t>Aguardando</t>
        </is>
      </c>
      <c r="D37" s="4" t="inlineStr">
        <is>
          <t>0</t>
        </is>
      </c>
      <c r="E37" s="5" t="inlineStr">
        <is>
          <t>2.000,00</t>
        </is>
      </c>
      <c r="F37" s="4" t="inlineStr">
        <is>
          <t>0.00</t>
        </is>
      </c>
    </row>
    <row collapsed="false" customFormat="false" customHeight="false" hidden="false" ht="12.1" outlineLevel="0" r="38">
      <c r="A38" s="5" t="s">
        <f>=HYPERLINK("https://www.leilaoonline.net/lote/detalhe/127729", "028")</f>
      </c>
      <c r="B38" s="4" t="s">
        <f>=HYPERLINK("https://www.leilaoonline.net/lote/detalhe/127729", " Imóvel MATRÍCULA nº 13.642 do Cartório de Registro de Imóveis de Pirassununga/SP. INSCRIÇÃO FISCAL nº 010.007.009.00-9 da Prefeitura Municipal de Pirassununga/SP. DESCRIÇÃO: um LOTE DE TERRENO, sob nº 09, da Quadra D, situado em Pirassununga/SP, no loteamento denominado Jardim América, com frente p")</f>
      </c>
      <c r="C38" s="4" t="inlineStr">
        <is>
          <t>Aguardando</t>
        </is>
      </c>
      <c r="D38" s="4" t="inlineStr">
        <is>
          <t>0</t>
        </is>
      </c>
      <c r="E38" s="5" t="inlineStr">
        <is>
          <t>116.000,00</t>
        </is>
      </c>
      <c r="F38" s="4" t="inlineStr">
        <is>
          <t>0.00</t>
        </is>
      </c>
    </row>
    <row collapsed="false" customFormat="false" customHeight="false" hidden="false" ht="12.1" outlineLevel="0" r="39">
      <c r="A39" s="5" t="s">
        <f>=HYPERLINK("https://www.leilaoonline.net/lote/detalhe/127723", "029")</f>
      </c>
      <c r="B39" s="4" t="s">
        <f>=HYPERLINK("https://www.leilaoonline.net/lote/detalhe/127723", " DIREITOS decorrentes de Alienação Fiduciária, de titularidade de HELIO LIMA MACEDO JUNIOR, CPF: 362.746.368-46, sobre o imóvel MATRÍCULA nº 102.215 do 1º Cartório de Registro de Imóveis de Osasco/SP. INSCRIÇÃO FISCAL nº 8008610960 da Prefeitura Municipal de Osasco/SP. DESCRIÇÃO: o APARTAMENTO nº 12")</f>
      </c>
      <c r="C39" s="4" t="inlineStr">
        <is>
          <t>Aguardando</t>
        </is>
      </c>
      <c r="D39" s="4" t="inlineStr">
        <is>
          <t>0</t>
        </is>
      </c>
      <c r="E39" s="5" t="inlineStr">
        <is>
          <t>88.000,00</t>
        </is>
      </c>
      <c r="F39" s="4" t="inlineStr">
        <is>
          <t>0.00</t>
        </is>
      </c>
    </row>
    <row collapsed="false" customFormat="false" customHeight="false" hidden="false" ht="12.1" outlineLevel="0" r="40">
      <c r="A40" s="5" t="s">
        <f>=HYPERLINK("https://www.leilaoonline.net/lote/detalhe/127733", "030")</f>
      </c>
      <c r="B40" s="4" t="s">
        <f>=HYPERLINK("https://www.leilaoonline.net/lote/detalhe/127733", " Imóvel MATRÍCULA nº 99.344 do 1º Cartório de Registro de Imóveis de Osasco/SP. INSCRIÇÃO FISCAL nº 23243.42.31.0132.00.000.03 da Prefeitura Municipal de Osasco/SP. DESCRIÇÃO: um TERRENO constituído pelo lote 2 da quadra G6, situado no loteamento Jardim Conceição, cidade de Osasco/SP, medindo: 5,75m")</f>
      </c>
      <c r="C40" s="4" t="inlineStr">
        <is>
          <t>Aguardando</t>
        </is>
      </c>
      <c r="D40" s="4" t="inlineStr">
        <is>
          <t>0</t>
        </is>
      </c>
      <c r="E40" s="5" t="inlineStr">
        <is>
          <t>75.000,00</t>
        </is>
      </c>
      <c r="F40" s="4" t="inlineStr">
        <is>
          <t>0.00</t>
        </is>
      </c>
    </row>
    <row collapsed="false" customFormat="false" customHeight="false" hidden="false" ht="12.1" outlineLevel="0" r="41">
      <c r="A41" s="5" t="s">
        <f>=HYPERLINK("https://www.leilaoonline.net/lote/detalhe/127734", "031")</f>
      </c>
      <c r="B41" s="4" t="s">
        <f>=HYPERLINK("https://www.leilaoonline.net/lote/detalhe/127734", " Imóvel MATRÍCULA nº 101.311 do 2º Cartório de Registro de Imóveis de Jundiaí/SP. INSCRIÇÃO FISCAL nº 24414.54.05.0212.00.000 da Prefeitura Municipal de Cajamar/SP. DESCRIÇÃO: um LOTE DE TERRENO urbano, sob número 40 B2, desdobro do lote número 40-B, da Quadra C, do loteamento denominado Parque Mari")</f>
      </c>
      <c r="C41" s="4" t="inlineStr">
        <is>
          <t>Aguardando</t>
        </is>
      </c>
      <c r="D41" s="4" t="inlineStr">
        <is>
          <t>0</t>
        </is>
      </c>
      <c r="E41" s="5" t="inlineStr">
        <is>
          <t>168.000,00</t>
        </is>
      </c>
      <c r="F41" s="4" t="inlineStr">
        <is>
          <t>0.00</t>
        </is>
      </c>
    </row>
    <row collapsed="false" customFormat="false" customHeight="false" hidden="false" ht="12.1" outlineLevel="0" r="42">
      <c r="A42" s="5" t="s">
        <f>=HYPERLINK("https://www.leilaoonline.net/lote/detalhe/127735", "032")</f>
      </c>
      <c r="B42" s="4" t="s">
        <f>=HYPERLINK("https://www.leilaoonline.net/lote/detalhe/127735", " 1) Imóvel de MATRÍCULA nº 67.651 do 13º Cartório de Registro de Imóveis de São Paulo/SP. INSCRIÇÃO FISCAL nº 010.101.0102-1 da Prefeitura do Município de São Paulo/SP. DESCRIÇÃO: a UNIDADE AUTÔNOMA – Conjunto nº 2-A, localizada no 2º andar ou 7º pavimento, a contar do subsolo inferior, do Edifício ")</f>
      </c>
      <c r="C42" s="4" t="inlineStr">
        <is>
          <t>Lote retirado</t>
        </is>
      </c>
      <c r="D42" s="4" t="inlineStr">
        <is>
          <t>0</t>
        </is>
      </c>
      <c r="E42" s="5" t="inlineStr">
        <is>
          <t>3.200.000,00</t>
        </is>
      </c>
      <c r="F42" s="4" t="inlineStr">
        <is>
          <t>1.00</t>
        </is>
      </c>
    </row>
    <row collapsed="false" customFormat="false" customHeight="false" hidden="false" ht="12.1" outlineLevel="0" r="43">
      <c r="A43" s="5" t="s">
        <f>=HYPERLINK("https://www.leilaoonline.net/lote/detalhe/127736", "033")</f>
      </c>
      <c r="B43" s="4" t="s">
        <f>=HYPERLINK("https://www.leilaoonline.net/lote/detalhe/127736", " IMÓVEL DE MATRÍCULA nº 94.085 DO 14º CARTÓRIO DE REGISTRO DE IMÓVEIS DE SÃO PAULO/SP. CONTRIBUINTE Nº 042.020.0178-8. DESCRIÇÃO: Apartamento nº 51, localizado no 5º andar do Edifício Lipari, situado à Rua Estado de Israel nº 379, Saúde - 21º Subdistrito. Um apartamento com área privativa ou útil de")</f>
      </c>
      <c r="C43" s="4" t="inlineStr">
        <is>
          <t>Aguardando</t>
        </is>
      </c>
      <c r="D43" s="4" t="inlineStr">
        <is>
          <t>0</t>
        </is>
      </c>
      <c r="E43" s="5" t="inlineStr">
        <is>
          <t>720.000,00</t>
        </is>
      </c>
      <c r="F43" s="4" t="inlineStr">
        <is>
          <t>0.00</t>
        </is>
      </c>
    </row>
    <row collapsed="false" customFormat="false" customHeight="false" hidden="false" ht="12.1" outlineLevel="0" r="44">
      <c r="A44" s="5" t="s">
        <f>=HYPERLINK("https://www.leilaoonline.net/lote/detalhe/127737", "034")</f>
      </c>
      <c r="B44" s="4" t="s">
        <f>=HYPERLINK("https://www.leilaoonline.net/lote/detalhe/127737", " IMÓVEL DE MATRÍCULA nº 230.770 DO 15º CARTÓRIO DE REGISTRO DE IMÓVEIS DE SÃO PAULO/SP. CONTRIBUINTE Nº 109.067.0053-0. DESCRIÇÃO: Apartamento nº 32, localizado no 3º andar do Condomínio Florais da Serra Residence, situado na Avenida Senador José Ermírio de Moraes, s/nº , na Vila Albertina, 22º Subd")</f>
      </c>
      <c r="C44" s="4" t="inlineStr">
        <is>
          <t>Aguardando</t>
        </is>
      </c>
      <c r="D44" s="4" t="inlineStr">
        <is>
          <t>0</t>
        </is>
      </c>
      <c r="E44" s="5" t="inlineStr">
        <is>
          <t>280.000,00</t>
        </is>
      </c>
      <c r="F44" s="4" t="inlineStr">
        <is>
          <t>0.00</t>
        </is>
      </c>
    </row>
    <row collapsed="false" customFormat="false" customHeight="false" hidden="false" ht="12.1" outlineLevel="0" r="45">
      <c r="A45" s="5" t="s">
        <f>=HYPERLINK("https://www.leilaoonline.net/lote/detalhe/127739", "035")</f>
      </c>
      <c r="B45" s="4" t="s">
        <f>=HYPERLINK("https://www.leilaoonline.net/lote/detalhe/127739", " IMÓVEL DE MATRÍCULA Nº 150.287 DO CARTÓRIO DE REGISTRO DE IMÓVEIS DE IGUAPE/SP. CADASTRO/INSCRIÇÃO: 15.0192.0018. DESCRIÇÃO: Lote de terreno sob nº 18 da quadra W do loteamento denominado CLUBE DE CAMPO TERRAS DE SANTA BÁRBARA, localizado no bairro do Rio Pequeno, município e comarca de Iguape-SP, ")</f>
      </c>
      <c r="C45" s="4" t="inlineStr">
        <is>
          <t>Aguardando</t>
        </is>
      </c>
      <c r="D45" s="4" t="inlineStr">
        <is>
          <t>0</t>
        </is>
      </c>
      <c r="E45" s="5" t="inlineStr">
        <is>
          <t>12.000,00</t>
        </is>
      </c>
      <c r="F45" s="4" t="inlineStr">
        <is>
          <t>0.00</t>
        </is>
      </c>
    </row>
    <row collapsed="false" customFormat="false" customHeight="false" hidden="false" ht="12.1" outlineLevel="0" r="46">
      <c r="A46" s="5" t="s">
        <f>=HYPERLINK("https://www.leilaoonline.net/lote/detalhe/127741", "036")</f>
      </c>
      <c r="B46" s="4" t="s">
        <f>=HYPERLINK("https://www.leilaoonline.net/lote/detalhe/127741", " NUA PROPRIEDADE DO IMÓVEL DE MATRÍCULA 23.785 DO 1º CARTÓRIO DE REGISTRO DE IMÓVEIS DE SÃO CAETANO DO SUL/SP. INSCRIÇÃO MUNICIPAL: 14.011.0011. DESCRIÇÃO: Nua propriedade do PRÉDIO Nº 176 (atual nº 178) DA RUA DOS MÁRMORES E SEU RESPECTIVO TERRENO DESMEMBRADO DOS LOTES 11 E 12 DA QUADRA 33, SITUADO")</f>
      </c>
      <c r="C46" s="4" t="inlineStr">
        <is>
          <t>Aguardando</t>
        </is>
      </c>
      <c r="D46" s="4" t="inlineStr">
        <is>
          <t>0</t>
        </is>
      </c>
      <c r="E46" s="5" t="inlineStr">
        <is>
          <t>200.000,00</t>
        </is>
      </c>
      <c r="F46" s="4" t="inlineStr">
        <is>
          <t>0.00</t>
        </is>
      </c>
    </row>
    <row collapsed="false" customFormat="false" customHeight="false" hidden="false" ht="12.1" outlineLevel="0" r="47">
      <c r="A47" s="5" t="s">
        <f>=HYPERLINK("https://www.leilaoonline.net/lote/detalhe/127740", "037")</f>
      </c>
      <c r="B47" s="4" t="s">
        <f>=HYPERLINK("https://www.leilaoonline.net/lote/detalhe/127740", " VEÍCULO DE PLACA CTJ4556, RENAVAM: 733.688.985, CHASSI: VF7N2LFYYYJ000996, CPF DO PROPRIETÁRIO: 183.031.308-89. DESCRIÇÃO: um automóvel marca/modelo IMP/CITROEN XSARA BK GLX, na cor azul, gasolina, ano de fabricação/modelo 1999/2000. De acordo com informações do oficial de justiça em 17/11/2020: ”E")</f>
      </c>
      <c r="C47" s="4" t="inlineStr">
        <is>
          <t>Aguardando</t>
        </is>
      </c>
      <c r="D47" s="4" t="inlineStr">
        <is>
          <t>0</t>
        </is>
      </c>
      <c r="E47" s="5" t="inlineStr">
        <is>
          <t>23.967,00</t>
        </is>
      </c>
      <c r="F47" s="4" t="inlineStr">
        <is>
          <t>0.00</t>
        </is>
      </c>
    </row>
    <row collapsed="false" customFormat="false" customHeight="false" hidden="false" ht="12.1" outlineLevel="0" r="48">
      <c r="A48" s="5" t="s">
        <f>=HYPERLINK("https://www.leilaoonline.net/lote/detalhe/127738", "038")</f>
      </c>
      <c r="B48" s="4" t="s">
        <f>=HYPERLINK("https://www.leilaoonline.net/lote/detalhe/127738", " VEÍCULO DE PLACA DEX1850, RENAVAM: 772.593.990, CHASSI: 93YJA00251J265385, CPF DO PROPRIETÁRIO: 061.322.858-81. DESCRIÇÃO: um automóvel marca/modelo RENAULT/SCENIC RT1.6 16V, na cor preta, gasolina, ano de fabricação/modelo 2001/2001. De acordo com informações do oficial de justiça em 13/12/2020: ”")</f>
      </c>
      <c r="C48" s="4" t="inlineStr">
        <is>
          <t>Aguardando</t>
        </is>
      </c>
      <c r="D48" s="4" t="inlineStr">
        <is>
          <t>0</t>
        </is>
      </c>
      <c r="E48" s="5" t="inlineStr">
        <is>
          <t>4.080,00</t>
        </is>
      </c>
      <c r="F48" s="4" t="inlineStr">
        <is>
          <t>0.00</t>
        </is>
      </c>
    </row>
    <row collapsed="false" customFormat="false" customHeight="false" hidden="false" ht="12.1" outlineLevel="0" r="49">
      <c r="A49" s="5" t="s">
        <f>=HYPERLINK("https://www.leilaoonline.net/lote/detalhe/127742", "039")</f>
      </c>
      <c r="B49" s="4" t="s">
        <f>=HYPERLINK("https://www.leilaoonline.net/lote/detalhe/127742", " VEÍCULO DE PLACA DOR6559, RENAVAM: 833.220.373, CHASSI: 9BGTW75W05C108675, CPF DO PROPRIETÁRIO: 047.153.498-68. DESCRIÇÃO: um automóvel marca/modelo GM/ZAFIRA ELITE, na cor preta, álcool/gasolina, ano de fabricação/modelo 2004/2005. De acordo com informações do oficial de justiça em 15/12/2020: “Es")</f>
      </c>
      <c r="C49" s="4" t="inlineStr">
        <is>
          <t>Aguardando</t>
        </is>
      </c>
      <c r="D49" s="4" t="inlineStr">
        <is>
          <t>0</t>
        </is>
      </c>
      <c r="E49" s="5" t="inlineStr">
        <is>
          <t>6.000,00</t>
        </is>
      </c>
      <c r="F49" s="4" t="inlineStr">
        <is>
          <t>0.00</t>
        </is>
      </c>
    </row>
    <row collapsed="false" customFormat="false" customHeight="false" hidden="false" ht="12.1" outlineLevel="0" r="50">
      <c r="A50" s="5" t="s">
        <f>=HYPERLINK("https://www.leilaoonline.net/lote/detalhe/127743", "040")</f>
      </c>
      <c r="B50" s="4" t="s">
        <f>=HYPERLINK("https://www.leilaoonline.net/lote/detalhe/127743", " 01) 02 (dois) buffet refrigerado, 8 cubas, 2 módulos quentes, 2 módulos frios, 2 módulos para pratos e bandejas. De acordo com informações do oficial de justiça em 11/02/2021: “Estado de conservação: bom”. Avaliação: R$ 48.000,00 (quarenta e oito mil reais); e  02) 01 (uma) churrasqueira profission")</f>
      </c>
      <c r="C50" s="4" t="inlineStr">
        <is>
          <t>Aguardando</t>
        </is>
      </c>
      <c r="D50" s="4" t="inlineStr">
        <is>
          <t>0</t>
        </is>
      </c>
      <c r="E50" s="5" t="inlineStr">
        <is>
          <t>13.600,00</t>
        </is>
      </c>
      <c r="F50" s="4" t="inlineStr">
        <is>
          <t>0.00</t>
        </is>
      </c>
    </row>
    <row collapsed="false" customFormat="false" customHeight="false" hidden="false" ht="12.1" outlineLevel="0" r="51">
      <c r="A51" s="5" t="s">
        <f>=HYPERLINK("https://www.leilaoonline.net/lote/detalhe/127745", "041")</f>
      </c>
      <c r="B51" s="4" t="s">
        <f>=HYPERLINK("https://www.leilaoonline.net/lote/detalhe/127745", " MOTOCICLETA DE PLACA FWD8260, RENAVAM: 01.021.602.350, CHASSI: 9C2ND1120ER001570. CPF DO PROPRIETÁRIO: 046.479.695-41. DESCRIÇÃO: uma motocicleta marca/modelo HONDA/XRE 300, na cor preta, álcool/gasolina, ano de fabricação/modelo 2014/2014. De acordo com informações do oficial de justiça em 09/02/2")</f>
      </c>
      <c r="C51" s="4" t="inlineStr">
        <is>
          <t>Aguardando</t>
        </is>
      </c>
      <c r="D51" s="4" t="inlineStr">
        <is>
          <t>0</t>
        </is>
      </c>
      <c r="E51" s="5" t="inlineStr">
        <is>
          <t>2.700,00</t>
        </is>
      </c>
      <c r="F51" s="4" t="inlineStr">
        <is>
          <t>0.00</t>
        </is>
      </c>
    </row>
    <row collapsed="false" customFormat="false" customHeight="false" hidden="false" ht="12.1" outlineLevel="0" r="52">
      <c r="A52" s="5" t="s">
        <f>=HYPERLINK("https://www.leilaoonline.net/lote/detalhe/127746", "042")</f>
      </c>
      <c r="B52" s="4" t="s">
        <f>=HYPERLINK("https://www.leilaoonline.net/lote/detalhe/127746", " PARTE IDEAL DE PROPRIEDADE DE ARTUR MONTEIRO BORTOLETTI JUNIOR E DEBORA MIGORANCA BORTOLETTI EQUIVALENTE A 1/6 DO IMÓVEL DE MATRÍCULA nº 69.191 DO OFÍCIO DE REGISTRO DE IMÓVEIS DE PRAIA GRANDE/SP. CADASTRO MUNICIPAL Nº 2.02.07.042.009.0052. DESCRIÇÃO: Parte ideal do apartamento nº 52, localizado no")</f>
      </c>
      <c r="C52" s="4" t="inlineStr">
        <is>
          <t>Aguardando</t>
        </is>
      </c>
      <c r="D52" s="4" t="inlineStr">
        <is>
          <t>0</t>
        </is>
      </c>
      <c r="E52" s="5" t="inlineStr">
        <is>
          <t>20.000,00</t>
        </is>
      </c>
      <c r="F52" s="4" t="inlineStr">
        <is>
          <t>0.00</t>
        </is>
      </c>
    </row>
    <row collapsed="false" customFormat="false" customHeight="false" hidden="false" ht="12.1" outlineLevel="0" r="53">
      <c r="A53" s="5" t="s">
        <f>=HYPERLINK("https://www.leilaoonline.net/lote/detalhe/127747", "043")</f>
      </c>
      <c r="B53" s="4" t="s">
        <f>=HYPERLINK("https://www.leilaoonline.net/lote/detalhe/127747", " IMÓVEL DE MATRÍCULA Nº 130.955 DO 4º OFICIAL DE REGISTRO DE IMÓVEIS DE SÃO PAULO/SP. CONTRIBUINTE Nº 009.026.0113-1. DESCRIÇÃO: Conjunto para escritório B, localizado no andar intermediário do Edifício Caiuá, situado na Rua Humaitá, nº 349, no 17º Subdistrito – Bela Vista, contendo a área privativa")</f>
      </c>
      <c r="C53" s="4" t="inlineStr">
        <is>
          <t>Aguardando</t>
        </is>
      </c>
      <c r="D53" s="4" t="inlineStr">
        <is>
          <t>0</t>
        </is>
      </c>
      <c r="E53" s="5" t="inlineStr">
        <is>
          <t>1.200.000,00</t>
        </is>
      </c>
      <c r="F53" s="4" t="inlineStr">
        <is>
          <t>0.00</t>
        </is>
      </c>
    </row>
    <row collapsed="false" customFormat="false" customHeight="false" hidden="false" ht="12.1" outlineLevel="0" r="54">
      <c r="A54" s="5" t="s">
        <f>=HYPERLINK("https://www.leilaoonline.net/lote/detalhe/127744", "044")</f>
      </c>
      <c r="B54" s="4" t="s">
        <f>=HYPERLINK("https://www.leilaoonline.net/lote/detalhe/127744", " 1) 13 (treze) esteiras ergométricas, marca Total Health Rx10, modelo 129-New. De acordo com informações do oficial de justiça em 04/03/2021: "em bom estado de conservação e funcionamento". Avaliada cada uma em R$ 8.000,00 (oito mil reais), totalizando R$ 104.000,00 (cento e quatro mil reais);   2) ")</f>
      </c>
      <c r="C54" s="4" t="inlineStr">
        <is>
          <t>Aguardando</t>
        </is>
      </c>
      <c r="D54" s="4" t="inlineStr">
        <is>
          <t>0</t>
        </is>
      </c>
      <c r="E54" s="5" t="inlineStr">
        <is>
          <t>153.750,00</t>
        </is>
      </c>
      <c r="F54" s="4" t="inlineStr">
        <is>
          <t>0.00</t>
        </is>
      </c>
    </row>
    <row collapsed="false" customFormat="false" customHeight="false" hidden="false" ht="12.1" outlineLevel="0" r="55">
      <c r="A55" s="5" t="s">
        <f>=HYPERLINK("https://www.leilaoonline.net/lote/detalhe/127748", "045")</f>
      </c>
      <c r="B55" s="4" t="s">
        <f>=HYPERLINK("https://www.leilaoonline.net/lote/detalhe/127748", " 1) 10 (dez) esteiras konnenfit, modelo X8400A, avaliada cada uma em R$ 12.999,00 (doze ml e novecentos e noventa e nove reais), totalizando R$ 129.990,00 (cento e vinte e nove mil e novecentos e noventa reais);   2) 01 (um) simulador de escada matrix, avaliado em R$ 37.250,00 (trinta e sete mil e d")</f>
      </c>
      <c r="C55" s="4" t="inlineStr">
        <is>
          <t>Aguardando</t>
        </is>
      </c>
      <c r="D55" s="4" t="inlineStr">
        <is>
          <t>0</t>
        </is>
      </c>
      <c r="E55" s="5" t="inlineStr">
        <is>
          <t>150.620,00</t>
        </is>
      </c>
      <c r="F55" s="4" t="inlineStr">
        <is>
          <t>0.00</t>
        </is>
      </c>
    </row>
    <row collapsed="false" customFormat="false" customHeight="false" hidden="false" ht="12.1" outlineLevel="0" r="56">
      <c r="A56" s="5" t="s">
        <f>=HYPERLINK("https://www.leilaoonline.net/lote/detalhe/127750", "046")</f>
      </c>
      <c r="B56" s="4" t="s">
        <f>=HYPERLINK("https://www.leilaoonline.net/lote/detalhe/127750", " PARTE IDEAL DE PROPRIEDADE DE CLAUDIO DE OLIVEIRA E TELMA CRUZ DE OLIVEIRA EQUIVALENTE A 1/3 DO IMÓVEL DE MATRÍCULA 48.890, DO 3º CARTÓRIO DE REGISTRO DE IMÓVEIS DE SÃO PAULO/SP. CONTRIBUINTE Nº 071.120.0020-3. DESCRIÇÃO: Parte ideal de um prédio e seu respectivo terreno situado a Rua Raul Dias, so")</f>
      </c>
      <c r="C56" s="4" t="inlineStr">
        <is>
          <t>Aguardando</t>
        </is>
      </c>
      <c r="D56" s="4" t="inlineStr">
        <is>
          <t>0</t>
        </is>
      </c>
      <c r="E56" s="5" t="inlineStr">
        <is>
          <t>120.000,00</t>
        </is>
      </c>
      <c r="F56" s="4" t="inlineStr">
        <is>
          <t>0.00</t>
        </is>
      </c>
    </row>
    <row collapsed="false" customFormat="false" customHeight="false" hidden="false" ht="12.1" outlineLevel="0" r="57">
      <c r="A57" s="5" t="s">
        <f>=HYPERLINK("https://www.leilaoonline.net/lote/detalhe/127749", "047")</f>
      </c>
      <c r="B57" s="4" t="s">
        <f>=HYPERLINK("https://www.leilaoonline.net/lote/detalhe/127749", " IMÓVEL DE MATRÍCULA Nº 17.815 DO CARTÓRIO DE REGISTRO DE IMÓVEIS DE CARAGUATATUBA/SP, INSCRIÇÃO MUNICIPAL: 08.453.023. DESCRIÇÃO: Um lote de terreno sob n° 09 (nove) da quadra n° 10 (dez) da planta geral da Fazenda Getuba, no Bairro Massaguaçu, neste município, cidade e comarca de Caraguatatuba, Es")</f>
      </c>
      <c r="C57" s="4" t="inlineStr">
        <is>
          <t>Aguardando</t>
        </is>
      </c>
      <c r="D57" s="4" t="inlineStr">
        <is>
          <t>0</t>
        </is>
      </c>
      <c r="E57" s="5" t="inlineStr">
        <is>
          <t>144.000,00</t>
        </is>
      </c>
      <c r="F57" s="4" t="inlineStr">
        <is>
          <t>0.00</t>
        </is>
      </c>
    </row>
    <row collapsed="false" customFormat="false" customHeight="false" hidden="false" ht="12.1" outlineLevel="0" r="58">
      <c r="A58" s="5" t="s">
        <f>=HYPERLINK("https://www.leilaoonline.net/lote/detalhe/127759", "048")</f>
      </c>
      <c r="B58" s="4" t="s">
        <f>=HYPERLINK("https://www.leilaoonline.net/lote/detalhe/127759", " IMÓVEL DE MATRÍCULA Nº 17.093, DO 6º CARTÓRIO DE REGISTRO DE IMÓVEIS DE SÃO PAULO/SP. CONTRIBUINTE Nº 034.016.0131-8. DESCRIÇÃO: Um prédio industrial e seu terreno, à Rua Independência, nºs 362, 372 e 382, no 12º. SUBDISTRITO-CAMBUCI, com a área de 1.130,00m², com início na divisa do prédio nº 348 ")</f>
      </c>
      <c r="C58" s="4" t="inlineStr">
        <is>
          <t>Aguardando</t>
        </is>
      </c>
      <c r="D58" s="4" t="inlineStr">
        <is>
          <t>0</t>
        </is>
      </c>
      <c r="E58" s="5" t="inlineStr">
        <is>
          <t>2.400.000,00</t>
        </is>
      </c>
      <c r="F58" s="4" t="inlineStr">
        <is>
          <t>0.00</t>
        </is>
      </c>
    </row>
    <row collapsed="false" customFormat="false" customHeight="false" hidden="false" ht="12.1" outlineLevel="0" r="59">
      <c r="A59" s="5" t="s">
        <f>=HYPERLINK("https://www.leilaoonline.net/lote/detalhe/127762", "049")</f>
      </c>
      <c r="B59" s="4" t="s">
        <f>=HYPERLINK("https://www.leilaoonline.net/lote/detalhe/127762", " A PARTE IDEAL CORRESPONDENTE A 1/8 (12,50%) DO IMÓVEL DE MATRÍCULA Nº 192.124 DO 11º CARTÓRIO DE REGISTRO DE IMÓVEIS DE SÃO PAULO/SP, DE PROPRIEDADE DE DINO FUKUDA ALVES DE FREITAS, CPF: 326.557.198-08 CONTRIBUINTE: 090.393.0025.9. DESCRIÇÃO: Prédio situado na Passagem 3, nº 25, esquina com a Rua P")</f>
      </c>
      <c r="C59" s="4" t="inlineStr">
        <is>
          <t>Aguardando</t>
        </is>
      </c>
      <c r="D59" s="4" t="inlineStr">
        <is>
          <t>0</t>
        </is>
      </c>
      <c r="E59" s="5" t="inlineStr">
        <is>
          <t>1.716.755,00</t>
        </is>
      </c>
      <c r="F59" s="4" t="inlineStr">
        <is>
          <t>0.00</t>
        </is>
      </c>
    </row>
    <row collapsed="false" customFormat="false" customHeight="false" hidden="false" ht="12.1" outlineLevel="0" r="60">
      <c r="A60" s="5" t="s">
        <f>=HYPERLINK("https://www.leilaoonline.net/lote/detalhe/127760", "050")</f>
      </c>
      <c r="B60" s="4" t="s">
        <f>=HYPERLINK("https://www.leilaoonline.net/lote/detalhe/127760", " 1) IMÓVEL DE MATRÍCULA Nº 55.176 DO 1º CARTÓRIO DE REGISTRO DE IMÓVEIS DE SÃO PAULO/SP, CONTRIBUINTE: 036.047.0627-0. DESCRIÇÃO: UMA VAGA INDETERMINADA que para efeito de disponibilidade e identificação recebeu o nº 12 na garagem situada no subsolo do ED. DOM EUDES DE ORLEANS E BRAGANÇA, na Rua Tho")</f>
      </c>
      <c r="C60" s="4" t="inlineStr">
        <is>
          <t>Aguardando</t>
        </is>
      </c>
      <c r="D60" s="4" t="inlineStr">
        <is>
          <t>0</t>
        </is>
      </c>
      <c r="E60" s="5" t="inlineStr">
        <is>
          <t>121.600,00</t>
        </is>
      </c>
      <c r="F60" s="4" t="inlineStr">
        <is>
          <t>0.00</t>
        </is>
      </c>
    </row>
    <row collapsed="false" customFormat="false" customHeight="false" hidden="false" ht="12.1" outlineLevel="0" r="61">
      <c r="A61" s="5" t="s">
        <f>=HYPERLINK("https://www.leilaoonline.net/lote/detalhe/127756", "051")</f>
      </c>
      <c r="B61" s="4" t="s">
        <f>=HYPERLINK("https://www.leilaoonline.net/lote/detalhe/127756", " A QUARTA PARTE IDEAL (1/4) DO IMÓVEL DE MATRÍCULA Nº 42.049 DO 7º CARTÓRIO DE REGISTRO DE IMÓVEIS DE SÃO PAULO/SP, DE PROPRIEDADE DE ILZE DE MELLO FERREIRA, CPF: 696.998.878-34, CONTRIBUINTE: 031.071.0018-8. DESCRIÇÃO: Casa nº 121 da Rua Porto Feliz, no Núcleo Residencial da Mooca, 33º. Subdistrito")</f>
      </c>
      <c r="C61" s="4" t="inlineStr">
        <is>
          <t>Aguardando</t>
        </is>
      </c>
      <c r="D61" s="4" t="inlineStr">
        <is>
          <t>0</t>
        </is>
      </c>
      <c r="E61" s="5" t="inlineStr">
        <is>
          <t>41.000,00</t>
        </is>
      </c>
      <c r="F61" s="4" t="inlineStr">
        <is>
          <t>0.00</t>
        </is>
      </c>
    </row>
    <row collapsed="false" customFormat="false" customHeight="false" hidden="false" ht="12.1" outlineLevel="0" r="62">
      <c r="A62" s="5" t="s">
        <f>=HYPERLINK("https://www.leilaoonline.net/lote/detalhe/127763", "052")</f>
      </c>
      <c r="B62" s="4" t="s">
        <f>=HYPERLINK("https://www.leilaoonline.net/lote/detalhe/127763", " IMÓVEL DE MATRÍCULA Nº 62.586 DO 1º CARTÓRIO DE REGISTRO DE IMÓVEIS DE SÃO PAULO/SP, CONTRIBUINTE: 039.077.0242-5. DESCRIÇÃO: O Apartamento nº 82, no 8º andar, do Edifício Arujá, na Rua Dr. Neto de Araújo, nº 187, no 9º subdistrito – Vila Mariana, coma área útil de de 50,1200m2, área de 10,2114m2 n")</f>
      </c>
      <c r="C62" s="4" t="inlineStr">
        <is>
          <t>Aguardando</t>
        </is>
      </c>
      <c r="D62" s="4" t="inlineStr">
        <is>
          <t>0</t>
        </is>
      </c>
      <c r="E62" s="5" t="inlineStr">
        <is>
          <t>280.000,00</t>
        </is>
      </c>
      <c r="F62" s="4" t="inlineStr">
        <is>
          <t>0.00</t>
        </is>
      </c>
    </row>
    <row collapsed="false" customFormat="false" customHeight="false" hidden="false" ht="12.1" outlineLevel="0" r="63">
      <c r="A63" s="5" t="s">
        <f>=HYPERLINK("https://www.leilaoonline.net/lote/detalhe/127753", "053")</f>
      </c>
      <c r="B63" s="4" t="s">
        <f>=HYPERLINK("https://www.leilaoonline.net/lote/detalhe/127753", " A METADE IDEAL (50%) DO IMÓVEL DE MATRÍCULA Nº 148.519 DO 7º CARTÓRIO DE REGISTRO DE IMÓVEIS DE SÃO PAULO/SP, DE PROPRIEDADE DE RONIE OLIVEIRA DE ALENCAR, CPF: 136.730.588-86. CONTRIBUINTE: 052.007.0058-2. DESCRIÇÃO: Prédio com dois pavimentos e um subsolo para garagem (área construída de 223,50m²)")</f>
      </c>
      <c r="C63" s="4" t="inlineStr">
        <is>
          <t>Aguardando</t>
        </is>
      </c>
      <c r="D63" s="4" t="inlineStr">
        <is>
          <t>0</t>
        </is>
      </c>
      <c r="E63" s="5" t="inlineStr">
        <is>
          <t>220.000,00</t>
        </is>
      </c>
      <c r="F63" s="4" t="inlineStr">
        <is>
          <t>0.00</t>
        </is>
      </c>
    </row>
    <row collapsed="false" customFormat="false" customHeight="false" hidden="false" ht="12.1" outlineLevel="0" r="64">
      <c r="A64" s="5" t="s">
        <f>=HYPERLINK("https://www.leilaoonline.net/lote/detalhe/127767", "054")</f>
      </c>
      <c r="B64" s="4" t="s">
        <f>=HYPERLINK("https://www.leilaoonline.net/lote/detalhe/127767", " IMÓVEL DE MATRÍCULA Nº 104.208 DO CARTÓRIO DE REGISTRO DE IMÓVEIS DE SÃO VICENTE/SP, INSCRIÇÃO MUNICIPAL: 1500075006400041161. DESCRIÇÃO: O APARTAMENTO NÚMERO 1.701, localizado no 17º pavimento do EDIFÍCIO AUDAX, sito à Rua Gonçalves Monteiro, nº 41 e Avenida Antônio rodrigues, nº 144, na cidade de")</f>
      </c>
      <c r="C64" s="4" t="inlineStr">
        <is>
          <t>Aguardando</t>
        </is>
      </c>
      <c r="D64" s="4" t="inlineStr">
        <is>
          <t>0</t>
        </is>
      </c>
      <c r="E64" s="5" t="inlineStr">
        <is>
          <t>84.660,00</t>
        </is>
      </c>
      <c r="F64" s="4" t="inlineStr">
        <is>
          <t>0.00</t>
        </is>
      </c>
    </row>
    <row collapsed="false" customFormat="false" customHeight="false" hidden="false" ht="12.1" outlineLevel="0" r="65">
      <c r="A65" s="5" t="s">
        <f>=HYPERLINK("https://www.leilaoonline.net/lote/detalhe/127752", "055")</f>
      </c>
      <c r="B65" s="4" t="s">
        <f>=HYPERLINK("https://www.leilaoonline.net/lote/detalhe/127752", " OS DIREITOS DO DEVEDOR FIDUCIANTE DO IMÓVEL DE MATRÍCULA Nº 81.604 DO 2º CARTÓRIO DE REGISTRO DE IMÓVEIS DE SANTOS/SP, CONTRIBUINTE: 79.002.024.076. DESCRIÇÃO: O apartamento número 126, localizado no 12º andar tipo do Residencial “Piazza di Fontana”, situado na Praça José Domingues Martins, 02, esq")</f>
      </c>
      <c r="C65" s="4" t="inlineStr">
        <is>
          <t>Lote retirado</t>
        </is>
      </c>
      <c r="D65" s="4" t="inlineStr">
        <is>
          <t>0</t>
        </is>
      </c>
      <c r="E65" s="5" t="inlineStr">
        <is>
          <t>160.000,00</t>
        </is>
      </c>
      <c r="F65" s="4" t="inlineStr">
        <is>
          <t>1.00</t>
        </is>
      </c>
    </row>
    <row collapsed="false" customFormat="false" customHeight="false" hidden="false" ht="12.1" outlineLevel="0" r="66">
      <c r="A66" s="5" t="s">
        <f>=HYPERLINK("https://www.leilaoonline.net/lote/detalhe/127754", "056")</f>
      </c>
      <c r="B66" s="4" t="s">
        <f>=HYPERLINK("https://www.leilaoonline.net/lote/detalhe/127754", " VEÍCULO DE PLACA EMO6023, RENAVAM: 191.385.735. CPF DO PROPRIETÁRIO:  760.823.268-49. DESCRIÇÃO: 01 (um) veículo HONDA/FIT LXL FLEX; Ano/Modelo: 2009/2010; Cor: Prata. Certificou o Oficial de Justiça em 28 de julho de 2021: “O veículo está em bom estado de conservação, possuindo estepe. Apenas os b")</f>
      </c>
      <c r="C66" s="4" t="inlineStr">
        <is>
          <t>Aguardando</t>
        </is>
      </c>
      <c r="D66" s="4" t="inlineStr">
        <is>
          <t>0</t>
        </is>
      </c>
      <c r="E66" s="5" t="inlineStr">
        <is>
          <t>10.950,00</t>
        </is>
      </c>
      <c r="F66" s="4" t="inlineStr">
        <is>
          <t>0.00</t>
        </is>
      </c>
    </row>
    <row collapsed="false" customFormat="false" customHeight="false" hidden="false" ht="12.1" outlineLevel="0" r="67">
      <c r="A67" s="5" t="s">
        <f>=HYPERLINK("https://www.leilaoonline.net/lote/detalhe/127751", "057")</f>
      </c>
      <c r="B67" s="4" t="s">
        <f>=HYPERLINK("https://www.leilaoonline.net/lote/detalhe/127751", " PARTE IDEAL DE 25% DO IMÓVEL DE MATRÍCULA N° 182.460 DO 9° CARTÓRIO DE REGISTRO DE IMÓVEIS DE SÃO PAULO-SP, DE PROPRIEDADE DE LIAU AN HSIUNG (CPF: 270.426.507-00). CONTRIBUINTE N° 062.143.0003-5. DESCRIÇÃO: UMA CASA E SEU RESPECTIVO TERRENO, situados à Rua Coronel Sousa Reis, n° 83, no 270 SUBDISTR")</f>
      </c>
      <c r="C67" s="4" t="inlineStr">
        <is>
          <t>Aguardando</t>
        </is>
      </c>
      <c r="D67" s="4" t="inlineStr">
        <is>
          <t>0</t>
        </is>
      </c>
      <c r="E67" s="5" t="inlineStr">
        <is>
          <t>80.000,00</t>
        </is>
      </c>
      <c r="F67" s="4" t="inlineStr">
        <is>
          <t>0.00</t>
        </is>
      </c>
    </row>
    <row collapsed="false" customFormat="false" customHeight="false" hidden="false" ht="12.1" outlineLevel="0" r="68">
      <c r="A68" s="5" t="s">
        <f>=HYPERLINK("https://www.leilaoonline.net/lote/detalhe/127764", "058")</f>
      </c>
      <c r="B68" s="4" t="s">
        <f>=HYPERLINK("https://www.leilaoonline.net/lote/detalhe/127764", " VEÍCULO DE PLACA EVD4617 – São Bernardo do Campo/SP, RENAVAM: 461.814.692. CPF DO PROPRIETÁRIO: 221.154.648-00. DESCRIÇÃO: 01 (um) veículo Marca/Modelo: FORD FIESTA FLEX 1.0; Ano/Modelo: 2012/2012; Co: Preta. Certificou o Oficial de Justiça em 16 de agosto de 2021: “Estado geral do veículo: Veículo")</f>
      </c>
      <c r="C68" s="4" t="inlineStr">
        <is>
          <t>Aguardando</t>
        </is>
      </c>
      <c r="D68" s="4" t="inlineStr">
        <is>
          <t>0</t>
        </is>
      </c>
      <c r="E68" s="5" t="inlineStr">
        <is>
          <t>75.411,00</t>
        </is>
      </c>
      <c r="F68" s="4" t="inlineStr">
        <is>
          <t>0.00</t>
        </is>
      </c>
    </row>
    <row collapsed="false" customFormat="false" customHeight="false" hidden="false" ht="12.1" outlineLevel="0" r="69">
      <c r="A69" s="5" t="s">
        <f>=HYPERLINK("https://www.leilaoonline.net/lote/detalhe/127758", "059")</f>
      </c>
      <c r="B69" s="4" t="s">
        <f>=HYPERLINK("https://www.leilaoonline.net/lote/detalhe/127758", " VEÍCULO DE PLACA FUW6555, RENAVAM: 1178.736.412, CHASSI: 936CMNFNVKB033273. CPF DO PROPRIETÁRIO: 258.121.898-38. DESCRIÇÃO: 01 (um) veículo Marca/Modelo: PEUGEOT/2008 CROSS EAT6; Ano/Modelo: 2018/2019; Combustível: Álcool/Gasolina; Cor: Branca. Certificou o Oficial de Justiça em 12/08/2021: “em óti")</f>
      </c>
      <c r="C69" s="4" t="inlineStr">
        <is>
          <t>Aguardando</t>
        </is>
      </c>
      <c r="D69" s="4" t="inlineStr">
        <is>
          <t>0</t>
        </is>
      </c>
      <c r="E69" s="5" t="inlineStr">
        <is>
          <t>15.000,00</t>
        </is>
      </c>
      <c r="F69" s="4" t="inlineStr">
        <is>
          <t>0.00</t>
        </is>
      </c>
    </row>
    <row collapsed="false" customFormat="false" customHeight="false" hidden="false" ht="12.1" outlineLevel="0" r="70">
      <c r="A70" s="5" t="s">
        <f>=HYPERLINK("https://www.leilaoonline.net/lote/detalhe/127755", "060")</f>
      </c>
      <c r="B70" s="4" t="s">
        <f>=HYPERLINK("https://www.leilaoonline.net/lote/detalhe/127755", " VEÍCULO DE PLACA EXA3602, RENAVAM: 304.672.793, CHASSI: 95VBT1C5AAM000199. CPF DO PROPRIETÁRIO: 306.101.528-07. DESCRIÇÃO: 01 (um) veículo Marca/Modelo: DAFRA/SMART 125 EFI; Ano/Modelo: 2010/2010; Combustível: Gasolina; Cor: Preta. Certificou o Oficial de Justiça em 13 de agosto de 2021: “Estado ge")</f>
      </c>
      <c r="C70" s="4" t="inlineStr">
        <is>
          <t>Aguardando</t>
        </is>
      </c>
      <c r="D70" s="4" t="inlineStr">
        <is>
          <t>0</t>
        </is>
      </c>
      <c r="E70" s="5" t="inlineStr">
        <is>
          <t>720,00</t>
        </is>
      </c>
      <c r="F70" s="4" t="inlineStr">
        <is>
          <t>0.00</t>
        </is>
      </c>
    </row>
    <row collapsed="false" customFormat="false" customHeight="false" hidden="false" ht="12.1" outlineLevel="0" r="71">
      <c r="A71" s="5" t="s">
        <f>=HYPERLINK("https://www.leilaoonline.net/lote/detalhe/127757", "061")</f>
      </c>
      <c r="B71" s="4" t="s">
        <f>=HYPERLINK("https://www.leilaoonline.net/lote/detalhe/127757", " VEÍCULO DE PLACA DPE2568 – Santo André/SP, RENAVAM: 129.991.929. CNPJ DA PROPRIETÁRIA: 00.313.720/0001-07. DESCRIÇÃO: 01 (um) veículo Marca/Modelo: CITROEN/JUMPER M33M HDI; Ano/Modelo: 2008/2009; Combustível: Diesel; Cor: Branca. Certificou o Oficial de Justiça em 13 de agosto de 2021: “Estado gera")</f>
      </c>
      <c r="C71" s="4" t="inlineStr">
        <is>
          <t>Aguardando</t>
        </is>
      </c>
      <c r="D71" s="4" t="inlineStr">
        <is>
          <t>0</t>
        </is>
      </c>
      <c r="E71" s="5" t="inlineStr">
        <is>
          <t>13.404,00</t>
        </is>
      </c>
      <c r="F71" s="4" t="inlineStr">
        <is>
          <t>0.00</t>
        </is>
      </c>
    </row>
    <row collapsed="false" customFormat="false" customHeight="false" hidden="false" ht="12.1" outlineLevel="0" r="72">
      <c r="A72" s="5" t="s">
        <f>=HYPERLINK("https://www.leilaoonline.net/lote/detalhe/127761", "062")</f>
      </c>
      <c r="B72" s="4" t="s">
        <f>=HYPERLINK("https://www.leilaoonline.net/lote/detalhe/127761", " VEÍCULO DE PLACA DAK4146, RENAVAM: 745.159.753, CHASSI: 9BFYTNYT8YD00902. CNPJ DA PROPRIETÁRIA: 61.888.269/0001-40. DESCRIÇÃO:  01 (um) veículo Marca/Modelo: FORD/CARGO 2425 (caminhão betoneira); Ano/Modelo: 2000/2000; Combustível: Diesel; Cor: Laranja. Certificou o Oficial de Justiça em 20 de agos")</f>
      </c>
      <c r="C72" s="4" t="inlineStr">
        <is>
          <t>Aguardando</t>
        </is>
      </c>
      <c r="D72" s="4" t="inlineStr">
        <is>
          <t>0</t>
        </is>
      </c>
      <c r="E72" s="5" t="inlineStr">
        <is>
          <t>34.500,00</t>
        </is>
      </c>
      <c r="F72" s="4" t="inlineStr">
        <is>
          <t>0.00</t>
        </is>
      </c>
    </row>
    <row collapsed="false" customFormat="false" customHeight="false" hidden="false" ht="12.1" outlineLevel="0" r="73">
      <c r="A73" s="5" t="s">
        <f>=HYPERLINK("https://www.leilaoonline.net/lote/detalhe/127766", "063")</f>
      </c>
      <c r="B73" s="4" t="s">
        <f>=HYPERLINK("https://www.leilaoonline.net/lote/detalhe/127766", " IMÓVEL DE MATRÍCULA Nº 69.196, DO 17º OFICIAL DE REGISTRO DE IMÓVEIS DE SÃO PAULO/SP. CONTRIBUINTE Nº 064.040.0040-7. DESCRIÇÃO: Um terreno situado na Rua José Bernardo Pinto, esquina com a Rua Um, constituído pelo lote 05 da quadra 11 da planta particular de Sarah Velardo Veloso, no 47º Subdistrit")</f>
      </c>
      <c r="C73" s="4" t="inlineStr">
        <is>
          <t>Aguardando</t>
        </is>
      </c>
      <c r="D73" s="4" t="inlineStr">
        <is>
          <t>0</t>
        </is>
      </c>
      <c r="E73" s="5" t="inlineStr">
        <is>
          <t>3.750.000,00</t>
        </is>
      </c>
      <c r="F73" s="4" t="inlineStr">
        <is>
          <t>0.00</t>
        </is>
      </c>
    </row>
    <row collapsed="false" customFormat="false" customHeight="false" hidden="false" ht="12.1" outlineLevel="0" r="74">
      <c r="A74" s="5" t="s">
        <f>=HYPERLINK("https://www.leilaoonline.net/lote/detalhe/127765", "064")</f>
      </c>
      <c r="B74" s="4" t="s">
        <f>=HYPERLINK("https://www.leilaoonline.net/lote/detalhe/127765", " - 04 (quatro) Armários (estantes) de uso comercial em ferro, pintura cor cinza, abertos, com aproximadamente 2,00m de altura x 0,50 de profundidade x 1,00 de comprimento, com oito prateleiras cada. Cada um avaliado em R$ 350,00 (trezentos e cinquenta reais).  Observação: Certificou o Oficial de Jus")</f>
      </c>
      <c r="C74" s="4" t="inlineStr">
        <is>
          <t>Aguardando</t>
        </is>
      </c>
      <c r="D74" s="4" t="inlineStr">
        <is>
          <t>0</t>
        </is>
      </c>
      <c r="E74" s="5" t="inlineStr">
        <is>
          <t>280,00</t>
        </is>
      </c>
      <c r="F74" s="4" t="inlineStr">
        <is>
          <t>0.00</t>
        </is>
      </c>
    </row>
    <row collapsed="false" customFormat="false" customHeight="false" hidden="false" ht="12.1" outlineLevel="0" r="75">
      <c r="A75" s="5" t="s">
        <f>=HYPERLINK("https://www.leilaoonline.net/lote/detalhe/127768", "065")</f>
      </c>
      <c r="B75" s="4" t="s">
        <f>=HYPERLINK("https://www.leilaoonline.net/lote/detalhe/127768", " 1) 09 (nove) mesas em “L” com dois pés metálicos em “T” mais um pé central, metálico, mesa em madeira, cor creme. Avaliadas, cada, R$ 900,00; subtotalizando R$  8.100,00 (oito mil e cem reais); 2) 09 (nove) poltronas com cinco pés giratórios, com apoio de braços, assento e encosto cor escura. Avali")</f>
      </c>
      <c r="C75" s="4" t="inlineStr">
        <is>
          <t>Aguardando</t>
        </is>
      </c>
      <c r="D75" s="4" t="inlineStr">
        <is>
          <t>0</t>
        </is>
      </c>
      <c r="E75" s="5" t="inlineStr">
        <is>
          <t>11.788,00</t>
        </is>
      </c>
      <c r="F75" s="4" t="inlineStr">
        <is>
          <t>0.00</t>
        </is>
      </c>
    </row>
    <row collapsed="false" customFormat="false" customHeight="false" hidden="false" ht="12.1" outlineLevel="0" r="76">
      <c r="A76" s="5" t="s">
        <f>=HYPERLINK("https://www.leilaoonline.net/lote/detalhe/127774", "066")</f>
      </c>
      <c r="B76" s="4" t="s">
        <f>=HYPERLINK("https://www.leilaoonline.net/lote/detalhe/127774", " O IMÓVEL DE MATRÍCULA Nº 141.050 DO CARTÓRIO DE REGISTRO DE IMÓVEIS DE BARUERI/SP. CONTRIBUINTE: 24354.42.36.0483.00.000. DESCRIÇÃO: TERRENO URBANO, situado na Alameda dos Cravos, constituído pelo lote nº 09, da quadra nº 09, do loteamento denominado “ALDEIA DA SERRA – RESIDENCIAL MORADA DAS FLORES")</f>
      </c>
      <c r="C76" s="4" t="inlineStr">
        <is>
          <t>Aguardando</t>
        </is>
      </c>
      <c r="D76" s="4" t="inlineStr">
        <is>
          <t>0</t>
        </is>
      </c>
      <c r="E76" s="5" t="inlineStr">
        <is>
          <t>319.200,00</t>
        </is>
      </c>
      <c r="F76" s="4" t="inlineStr">
        <is>
          <t>0.00</t>
        </is>
      </c>
    </row>
    <row collapsed="false" customFormat="false" customHeight="false" hidden="false" ht="12.1" outlineLevel="0" r="77">
      <c r="A77" s="5" t="s">
        <f>=HYPERLINK("https://www.leilaoonline.net/lote/detalhe/127776", "067")</f>
      </c>
      <c r="B77" s="4" t="s">
        <f>=HYPERLINK("https://www.leilaoonline.net/lote/detalhe/127776", " A PARTE IDEAL CORRESPONDENTE A 33,33% DO IMÓVEL DE MATRÍCULA Nº 249.626 9º DO CARTÓRIO DE REGISTRO DE IMÓVEIS DE SÃO PAULO/SP, DE PROPRIEDADE DE RUI CORA NETO. CONTRIBUINTE: 114.190.0057-7 (cf. Av.08). DESCRIÇÃO: Um terreno situado à Rua Doutor Paulo Frontim, lote 3 da quadra B-1, designado no proj")</f>
      </c>
      <c r="C77" s="4" t="inlineStr">
        <is>
          <t>Lote retirado</t>
        </is>
      </c>
      <c r="D77" s="4" t="inlineStr">
        <is>
          <t>0</t>
        </is>
      </c>
      <c r="E77" s="5" t="inlineStr">
        <is>
          <t>11.158.738,00</t>
        </is>
      </c>
      <c r="F77" s="4" t="inlineStr">
        <is>
          <t>1.00</t>
        </is>
      </c>
    </row>
    <row collapsed="false" customFormat="false" customHeight="false" hidden="false" ht="12.1" outlineLevel="0" r="78">
      <c r="A78" s="5" t="s">
        <f>=HYPERLINK("https://www.leilaoonline.net/lote/detalhe/127769", "068")</f>
      </c>
      <c r="B78" s="4" t="s">
        <f>=HYPERLINK("https://www.leilaoonline.net/lote/detalhe/127769", " O IMÓVEL DE MATRÍCULA Nº 2.568 DO 6º DO OFICIAL DE REGISTRO DE IMÓVEIS DE SÃO PAULO/SP. CONTRIBUINTE: 052.120.0071-8. DESCRIÇÃO: UM PRÉDIO E SEU TERRENO sitos à rua Ibipetuba nºs 108 e 130, antigo nº 86 e antiga rua Cinco, parte do lote nº 16, contíguo ao lote nº 17, lotes nºs 17, 18, 19 e parte do")</f>
      </c>
      <c r="C78" s="4" t="inlineStr">
        <is>
          <t>Aguardando</t>
        </is>
      </c>
      <c r="D78" s="4" t="inlineStr">
        <is>
          <t>0</t>
        </is>
      </c>
      <c r="E78" s="5" t="inlineStr">
        <is>
          <t>12.400.000,00</t>
        </is>
      </c>
      <c r="F78" s="4" t="inlineStr">
        <is>
          <t>0.00</t>
        </is>
      </c>
    </row>
    <row collapsed="false" customFormat="false" customHeight="false" hidden="false" ht="12.1" outlineLevel="0" r="79">
      <c r="A79" s="5" t="s">
        <f>=HYPERLINK("https://www.leilaoonline.net/lote/detalhe/127779", "069")</f>
      </c>
      <c r="B79" s="4" t="s">
        <f>=HYPERLINK("https://www.leilaoonline.net/lote/detalhe/127779", " O IMÓVEL DE MATRÍCULA Nº 39.591 DO 16º DO CARTÓRIO DE REGISTRO DE IMÓVEIS DE SÃO PAULO/SP. CONTRIBUINTE: 078.260.0019-1. DESCRIÇÃO: Uma casa, à Rua Professora Altina Maynard de Araújo nº 187, do tipo III, no Conjunto Residencial do Parque São Domingos, 31º Subdistrito - Pirituba, e seu terreno cons")</f>
      </c>
      <c r="C79" s="4" t="inlineStr">
        <is>
          <t>Aguardando</t>
        </is>
      </c>
      <c r="D79" s="4" t="inlineStr">
        <is>
          <t>0</t>
        </is>
      </c>
      <c r="E79" s="5" t="inlineStr">
        <is>
          <t>208.000,00</t>
        </is>
      </c>
      <c r="F79" s="4" t="inlineStr">
        <is>
          <t>0.00</t>
        </is>
      </c>
    </row>
    <row collapsed="false" customFormat="false" customHeight="false" hidden="false" ht="12.1" outlineLevel="0" r="80">
      <c r="A80" s="5" t="s">
        <f>=HYPERLINK("https://www.leilaoonline.net/lote/detalhe/127770", "070")</f>
      </c>
      <c r="B80" s="4" t="s">
        <f>=HYPERLINK("https://www.leilaoonline.net/lote/detalhe/127770", " - 01 (uma) máquina denominada centro de usinagem FANUC ROBODRIL X-T14 i El, série 31i, modelo A5, utilizada para confecção de moldes e peças, cor bege e amarelo. Conforme certidão do Oficial de Justiça em 01/09/2021: “conservada, usada”. Avaliada em R$ 260.000,00 (duzentos e sessenta mil reais).  V")</f>
      </c>
      <c r="C80" s="4" t="inlineStr">
        <is>
          <t>Aguardando</t>
        </is>
      </c>
      <c r="D80" s="4" t="inlineStr">
        <is>
          <t>0</t>
        </is>
      </c>
      <c r="E80" s="5" t="inlineStr">
        <is>
          <t>52.000,00</t>
        </is>
      </c>
      <c r="F80" s="4" t="inlineStr">
        <is>
          <t>0.00</t>
        </is>
      </c>
    </row>
    <row collapsed="false" customFormat="false" customHeight="false" hidden="false" ht="12.1" outlineLevel="0" r="81">
      <c r="A81" s="5" t="s">
        <f>=HYPERLINK("https://www.leilaoonline.net/lote/detalhe/127795", "071")</f>
      </c>
      <c r="B81" s="4" t="s">
        <f>=HYPERLINK("https://www.leilaoonline.net/lote/detalhe/127795", " 1) 02 (duas) fechaduras biométricas TR500. Conforme certidão do Oficial de Justiça em 02/09/2021: “novas, na caixa e embaladas”. Avaliadas em R$ 2.802,89 cada; subtotalizando R$ 5.605,78 (cinco mil, seiscentos e cinco reais e setenta e oito centavos). 2) 02 (duas) impressoras - Zebra ZT230T. Conf")</f>
      </c>
      <c r="C81" s="4" t="inlineStr">
        <is>
          <t>Aguardando</t>
        </is>
      </c>
      <c r="D81" s="4" t="inlineStr">
        <is>
          <t>0</t>
        </is>
      </c>
      <c r="E81" s="5" t="inlineStr">
        <is>
          <t>3.401,16</t>
        </is>
      </c>
      <c r="F81" s="4" t="inlineStr">
        <is>
          <t>0.01</t>
        </is>
      </c>
    </row>
    <row collapsed="false" customFormat="false" customHeight="false" hidden="false" ht="12.1" outlineLevel="0" r="82">
      <c r="A82" s="5" t="s">
        <f>=HYPERLINK("https://www.leilaoonline.net/lote/detalhe/127786", "072")</f>
      </c>
      <c r="B82" s="4" t="s">
        <f>=HYPERLINK("https://www.leilaoonline.net/lote/detalhe/127786", " A PARTE IDEAL CORRESPONDENTE A 16,6666% ou 1/6 DO IMÓVEL DE MATRÍCULA Nº 53.824 10º DO OFICIAL DE REGISTRO DE IMÓVEIS DE SÃO PAULO/SP, DE PROPRIEDADE DE JOSEPH CATTAN. CONTRIBUINTE: 083.191.0261-8. DESCRIÇÃO: O APARTAMENTO nº 12 localizado no 1º andar do EDIFÍCIO ILHA DE VERA CRUZ, à Rua PADRE DE C")</f>
      </c>
      <c r="C82" s="4" t="inlineStr">
        <is>
          <t>Aguardando</t>
        </is>
      </c>
      <c r="D82" s="4" t="inlineStr">
        <is>
          <t>0</t>
        </is>
      </c>
      <c r="E82" s="5" t="inlineStr">
        <is>
          <t>599.208,00</t>
        </is>
      </c>
      <c r="F82" s="4" t="inlineStr">
        <is>
          <t>0.00</t>
        </is>
      </c>
    </row>
    <row collapsed="false" customFormat="false" customHeight="false" hidden="false" ht="12.1" outlineLevel="0" r="83">
      <c r="A83" s="5" t="s">
        <f>=HYPERLINK("https://www.leilaoonline.net/lote/detalhe/127771", "073")</f>
      </c>
      <c r="B83" s="4" t="s">
        <f>=HYPERLINK("https://www.leilaoonline.net/lote/detalhe/127771", " - 01 (um) torno revolver (marca desconhecida), operacional, sem placa de registro e identificação. Avaliada em R$ 9.000,00 (nove mil reais).  Valor Total da Avaliação: R$ 9.000,00 (nove mil reais).   Local dos bens: Rua Raimundo Brandão Celá, 263, Parque Boturussu, São Paulo/SP. Total da avaliação:")</f>
      </c>
      <c r="C83" s="4" t="inlineStr">
        <is>
          <t>Aguardando</t>
        </is>
      </c>
      <c r="D83" s="4" t="inlineStr">
        <is>
          <t>0</t>
        </is>
      </c>
      <c r="E83" s="5" t="inlineStr">
        <is>
          <t>1.800,00</t>
        </is>
      </c>
      <c r="F83" s="4" t="inlineStr">
        <is>
          <t>0.00</t>
        </is>
      </c>
    </row>
    <row collapsed="false" customFormat="false" customHeight="false" hidden="false" ht="12.1" outlineLevel="0" r="84">
      <c r="A84" s="5" t="s">
        <f>=HYPERLINK("https://www.leilaoonline.net/lote/detalhe/127772", "074")</f>
      </c>
      <c r="B84" s="4" t="s">
        <f>=HYPERLINK("https://www.leilaoonline.net/lote/detalhe/127772", " O IMÓVEL DE MATRÍCULA Nº 15.712 10º DO 6º CARTÓRIO DE REGISTRO DE IMÓVEIS DE SÃO PAULO/SP. CONTRIBUINTE: 100.001.0035-7. DESCRIÇÃO: Um prédio e seu terreno à rua José Zappi, 710, 26º Subdistrito - Vila Prudente, medindo 8,00m de frente; igual medida nos fundos, por 37,50m da frente aos fundos, de a")</f>
      </c>
      <c r="C84" s="4" t="inlineStr">
        <is>
          <t>Aguardando</t>
        </is>
      </c>
      <c r="D84" s="4" t="inlineStr">
        <is>
          <t>0</t>
        </is>
      </c>
      <c r="E84" s="5" t="inlineStr">
        <is>
          <t>352.000,00</t>
        </is>
      </c>
      <c r="F84" s="4" t="inlineStr">
        <is>
          <t>0.00</t>
        </is>
      </c>
    </row>
    <row collapsed="false" customFormat="false" customHeight="false" hidden="false" ht="12.1" outlineLevel="0" r="85">
      <c r="A85" s="5" t="s">
        <f>=HYPERLINK("https://www.leilaoonline.net/lote/detalhe/127784", "075")</f>
      </c>
      <c r="B85" s="4" t="s">
        <f>=HYPERLINK("https://www.leilaoonline.net/lote/detalhe/127784", " 1) 01 (um) suporte de livros “shoes”, em resina, avaliado em R$ 249,00 (duzentos e quarenta e nove reais);  2) 01 (uma) cadeira francesa, em aço inox, avaliada em R$ 799,00 (setecentos e noventa e nove reais);  3) 01 (uma mesa de jantar, “casa blanca”, retangular, cor bege, avaliada em R$ 4.590,00 ")</f>
      </c>
      <c r="C85" s="4" t="inlineStr">
        <is>
          <t>Aguardando</t>
        </is>
      </c>
      <c r="D85" s="4" t="inlineStr">
        <is>
          <t>0</t>
        </is>
      </c>
      <c r="E85" s="5" t="inlineStr">
        <is>
          <t>20.256,00</t>
        </is>
      </c>
      <c r="F85" s="4" t="inlineStr">
        <is>
          <t>0.00</t>
        </is>
      </c>
    </row>
    <row collapsed="false" customFormat="false" customHeight="false" hidden="false" ht="12.1" outlineLevel="0" r="86">
      <c r="A86" s="5" t="s">
        <f>=HYPERLINK("https://www.leilaoonline.net/lote/detalhe/127773", "076")</f>
      </c>
      <c r="B86" s="4" t="s">
        <f>=HYPERLINK("https://www.leilaoonline.net/lote/detalhe/127773", " VEÍCULO DE PLACA DLG5253. RENAVAM: 00855018275. CHASSI: SALLAAA545A314260. CNPJ DO PROPRIETÁRIO: 15.469.482/0001-09. DESCRIÇÃO: AUTOMOVEL marca/modelo I/LR DISCOVERY 3 V8 HSE, ano de fabricação/modelo 2004/2005, cor AZUL. *Conforme certidão do Oficial de Justiça em 17/09/2021: “Estado geral do veíc")</f>
      </c>
      <c r="C86" s="4" t="inlineStr">
        <is>
          <t>Aguardando</t>
        </is>
      </c>
      <c r="D86" s="4" t="inlineStr">
        <is>
          <t>0</t>
        </is>
      </c>
      <c r="E86" s="5" t="inlineStr">
        <is>
          <t>12.000,00</t>
        </is>
      </c>
      <c r="F86" s="4" t="inlineStr">
        <is>
          <t>0.00</t>
        </is>
      </c>
    </row>
    <row collapsed="false" customFormat="false" customHeight="false" hidden="false" ht="12.1" outlineLevel="0" r="87">
      <c r="A87" s="5" t="s">
        <f>=HYPERLINK("https://www.leilaoonline.net/lote/detalhe/127775", "077")</f>
      </c>
      <c r="B87" s="4" t="s">
        <f>=HYPERLINK("https://www.leilaoonline.net/lote/detalhe/127775", " VEÍCULO DE PLACA CTJ8047. RENAVAM: 734084382. CHASSI: 93YBB0Y15YJ126983. CPF DO PROPRIETÁRIO: 329.733.448-75. DESCRIÇÃO: AUTOMOVEL marca/modelo RENAULT/CLIO RN 1.0, ano de fabricação/modelo 2000/2000, a GASOLINA, cor PRATA. *Conforme certidão do Oficial de Justiça em 20/09/2021: “Estado geral do ve")</f>
      </c>
      <c r="C87" s="4" t="inlineStr">
        <is>
          <t>Aguardando</t>
        </is>
      </c>
      <c r="D87" s="4" t="inlineStr">
        <is>
          <t>0</t>
        </is>
      </c>
      <c r="E87" s="5" t="inlineStr">
        <is>
          <t>3.600,00</t>
        </is>
      </c>
      <c r="F87" s="4" t="inlineStr">
        <is>
          <t>0.00</t>
        </is>
      </c>
    </row>
    <row collapsed="false" customFormat="false" customHeight="false" hidden="false" ht="12.1" outlineLevel="0" r="88">
      <c r="A88" s="5" t="s">
        <f>=HYPERLINK("https://www.leilaoonline.net/lote/detalhe/127805", "078")</f>
      </c>
      <c r="B88" s="4" t="s">
        <f>=HYPERLINK("https://www.leilaoonline.net/lote/detalhe/127805", " VEÍCULO DE PLACA FQL2961. RENAVAM: 01042246936. CHASSI: 8A1FC1405FL663768. CNPJ DO PROPRIETÁRIO: 21.148.454/0001-84. DESCRIÇÃO: CAMINHONETE marca/modelo I/RENAULT KGOO EXPRESS16, ano de fabricação/modelo 2014/2015, a ALCOOL/GASOLINA, cor BRANCA. *Conforme certidão do Oficial de Justiça em 21/09/202")</f>
      </c>
      <c r="C88" s="4" t="inlineStr">
        <is>
          <t>Aguardando</t>
        </is>
      </c>
      <c r="D88" s="4" t="inlineStr">
        <is>
          <t>0</t>
        </is>
      </c>
      <c r="E88" s="5" t="inlineStr">
        <is>
          <t>121.251,00</t>
        </is>
      </c>
      <c r="F88" s="4" t="inlineStr">
        <is>
          <t>0.00</t>
        </is>
      </c>
    </row>
    <row collapsed="false" customFormat="false" customHeight="false" hidden="false" ht="12.1" outlineLevel="0" r="89">
      <c r="A89" s="5" t="s">
        <f>=HYPERLINK("https://www.leilaoonline.net/lote/detalhe/127822", "079")</f>
      </c>
      <c r="B89" s="4" t="s">
        <f>=HYPERLINK("https://www.leilaoonline.net/lote/detalhe/127822", " - 03 (três) sofás, retrátil, reclinável, modelo M103, novos, cor marrom, com dois assentos, avaliados em R$ 2.400,00, cada. Avalição total: R$ 7.200,00 (sete mil e duzentos reais).   Valor Total da Avaliação: R$ 7.200,00 (sete mil e duzentos reais).  Local dos bens: Avenida Cupece, 3655, Jardim Pru")</f>
      </c>
      <c r="C89" s="4" t="inlineStr">
        <is>
          <t>Aguardando</t>
        </is>
      </c>
      <c r="D89" s="4" t="inlineStr">
        <is>
          <t>0</t>
        </is>
      </c>
      <c r="E89" s="5" t="inlineStr">
        <is>
          <t>1.440,00</t>
        </is>
      </c>
      <c r="F89" s="4" t="inlineStr">
        <is>
          <t>0.00</t>
        </is>
      </c>
    </row>
    <row collapsed="false" customFormat="false" customHeight="false" hidden="false" ht="12.1" outlineLevel="0" r="90">
      <c r="A90" s="5" t="s">
        <f>=HYPERLINK("https://www.leilaoonline.net/lote/detalhe/127804", "080")</f>
      </c>
      <c r="B90" s="4" t="s">
        <f>=HYPERLINK("https://www.leilaoonline.net/lote/detalhe/127804", " VEÍCULO DE PLACA FKY6545. RENAVAM: 00559503415. CHASSI: 9BWMF07X1EP008647. CNPJ DO PROPRIETÁRIO: 04.113.605/0001-40. DESCRIÇÃO: CAMIONETA marca/modelo VW/KOMBI, ano de fabricação/modelo 2013/2014, a ALCOOL/GASOLINA, cor BRANCA. *Conforme certidão do Oficial de Justiça em 21/09/2021: “Estado geral d")</f>
      </c>
      <c r="C90" s="4" t="inlineStr">
        <is>
          <t>Aguardando</t>
        </is>
      </c>
      <c r="D90" s="4" t="inlineStr">
        <is>
          <t>0</t>
        </is>
      </c>
      <c r="E90" s="5" t="inlineStr">
        <is>
          <t>9.600,00</t>
        </is>
      </c>
      <c r="F90" s="4" t="inlineStr">
        <is>
          <t>0.00</t>
        </is>
      </c>
    </row>
    <row collapsed="false" customFormat="false" customHeight="false" hidden="false" ht="12.1" outlineLevel="0" r="91">
      <c r="A91" s="5" t="s">
        <f>=HYPERLINK("https://www.leilaoonline.net/lote/detalhe/127778", "081")</f>
      </c>
      <c r="B91" s="4" t="s">
        <f>=HYPERLINK("https://www.leilaoonline.net/lote/detalhe/127778", " - 01 (um) elevador automotivo com duas colunas, marca “Tec-Sul”, cor vermelha, sem número de série aparente, capacidade de 2.500 Kg, completo com motor elétrico. Conforme certidão de Oficial de Justiça em 28/09/2021: “funcionando”. Avaliado em R$ 2.000,00 (dois mil reais).  Valor Total da Avaliação")</f>
      </c>
      <c r="C91" s="4" t="inlineStr">
        <is>
          <t>Aguardando</t>
        </is>
      </c>
      <c r="D91" s="4" t="inlineStr">
        <is>
          <t>0</t>
        </is>
      </c>
      <c r="E91" s="5" t="inlineStr">
        <is>
          <t>400,00</t>
        </is>
      </c>
      <c r="F91" s="4" t="inlineStr">
        <is>
          <t>0.00</t>
        </is>
      </c>
    </row>
    <row collapsed="false" customFormat="false" customHeight="false" hidden="false" ht="12.1" outlineLevel="0" r="92">
      <c r="A92" s="5" t="s">
        <f>=HYPERLINK("https://www.leilaoonline.net/lote/detalhe/127777", "082")</f>
      </c>
      <c r="B92" s="4" t="s">
        <f>=HYPERLINK("https://www.leilaoonline.net/lote/detalhe/127777", " IMÓVEL DE MATRÍCULA Nº 191.665 DO 9º CARTÓRIO DE REGISTRO DE IMÓVEIS DE SÃO PAULO/SP. Nº CONTRIBUINTE: 054.048.0498-1. DESCRIÇÃO: Apartamento duplex nº 171, localizado no 17º e 18º andares do Edifício Premium, bloco B do empreendimento denominado Special Home Tatuapé, situado à Rua Serra de Braganç")</f>
      </c>
      <c r="C92" s="4" t="inlineStr">
        <is>
          <t>Aguardando</t>
        </is>
      </c>
      <c r="D92" s="4" t="inlineStr">
        <is>
          <t>0</t>
        </is>
      </c>
      <c r="E92" s="5" t="inlineStr">
        <is>
          <t>540.000,00</t>
        </is>
      </c>
      <c r="F92" s="4" t="inlineStr">
        <is>
          <t>0.00</t>
        </is>
      </c>
    </row>
    <row collapsed="false" customFormat="false" customHeight="false" hidden="false" ht="12.1" outlineLevel="0" r="93">
      <c r="A93" s="5" t="s">
        <f>=HYPERLINK("https://www.leilaoonline.net/lote/detalhe/127825", "083")</f>
      </c>
      <c r="B93" s="4" t="s">
        <f>=HYPERLINK("https://www.leilaoonline.net/lote/detalhe/127825", " IMÓVEL DE MATRÍCULA Nº 140.232 DO 7º CARTÓRIO DE REGISTRO DE IMÓVEIS DE SÃO PAULO/SP. Nº CONTRIBUINTE: 136.261.0009-9. DESCRIÇÃO: Apartamento nº 14, localizado no 1º pavimento do Bloco 01, do empreendimento denominado Conjunto Residencial Guaianazes II, situado na Rua Otelo Augusto Ribeiro nº 55 (a")</f>
      </c>
      <c r="C93" s="4" t="inlineStr">
        <is>
          <t>Aguardando</t>
        </is>
      </c>
      <c r="D93" s="4" t="inlineStr">
        <is>
          <t>0</t>
        </is>
      </c>
      <c r="E93" s="5" t="inlineStr">
        <is>
          <t>75.000,00</t>
        </is>
      </c>
      <c r="F93" s="4" t="inlineStr">
        <is>
          <t>0.00</t>
        </is>
      </c>
    </row>
    <row collapsed="false" customFormat="false" customHeight="false" hidden="false" ht="12.1" outlineLevel="0" r="94">
      <c r="A94" s="5" t="s">
        <f>=HYPERLINK("https://www.leilaoonline.net/lote/detalhe/127783", "084")</f>
      </c>
      <c r="B94" s="4" t="s">
        <f>=HYPERLINK("https://www.leilaoonline.net/lote/detalhe/127783", " A METADE IDEAL DO IMÓVEL DE MATRÍCULA Nº 9.035 DO CARTÓRIO DE REGISTRO DE IMÓVEIS DE ITAPEVI/SP, DE PROPRIEDADE DE WILSON PEREIRA DA SILVA. INSCRIÇÃO CADASTRAL: 23.133.24.53.0001.00.000. DESCRIÇÃO: A metade ideal do terreno urbano, designado para efeito de localização por lote nº 05, situado no Bai")</f>
      </c>
      <c r="C94" s="4" t="inlineStr">
        <is>
          <t>Aguardando</t>
        </is>
      </c>
      <c r="D94" s="4" t="inlineStr">
        <is>
          <t>0</t>
        </is>
      </c>
      <c r="E94" s="5" t="inlineStr">
        <is>
          <t>176.000,00</t>
        </is>
      </c>
      <c r="F94" s="4" t="inlineStr">
        <is>
          <t>0.00</t>
        </is>
      </c>
    </row>
    <row collapsed="false" customFormat="false" customHeight="false" hidden="false" ht="12.1" outlineLevel="0" r="95">
      <c r="A95" s="5" t="s">
        <f>=HYPERLINK("https://www.leilaoonline.net/lote/detalhe/127827", "085")</f>
      </c>
      <c r="B95" s="4" t="s">
        <f>=HYPERLINK("https://www.leilaoonline.net/lote/detalhe/127827", " VEÍCULO DE PLACA EVA1218, RENAVAM: 895169070, CHASSI: 9BR53ZEC278650604, CPF DO PROPRIETÁRIO: 286.341.778-90. DESCRIÇÃO: Veículo marca/modelo TOYOTA/COROLLA XEI18VVT, tipo automóvel, na cor bege, ano de fabricação/modelo 2006/2007, combustível gasolina. Certificou o oficial de justiça em 06 de outu")</f>
      </c>
      <c r="C95" s="4" t="inlineStr">
        <is>
          <t>Aguardando</t>
        </is>
      </c>
      <c r="D95" s="4" t="inlineStr">
        <is>
          <t>0</t>
        </is>
      </c>
      <c r="E95" s="5" t="inlineStr">
        <is>
          <t>8.400,00</t>
        </is>
      </c>
      <c r="F95" s="4" t="inlineStr">
        <is>
          <t>0.00</t>
        </is>
      </c>
    </row>
    <row collapsed="false" customFormat="false" customHeight="false" hidden="false" ht="12.1" outlineLevel="0" r="96">
      <c r="A96" s="5" t="s">
        <f>=HYPERLINK("https://www.leilaoonline.net/lote/detalhe/127811", "086")</f>
      </c>
      <c r="B96" s="4" t="s">
        <f>=HYPERLINK("https://www.leilaoonline.net/lote/detalhe/127811", " A METADE IDEAL DO IMÓVEL DE MATRÍCULA Nº 79.525 DO 11º CARTÓRIO DE REGISTRO DE IMÓVEIS DE SÃO PAULO/SP, DE PROPRIEDADE DE ELAINE SOUZA CAMPOS. Nº CONTRIBUINTE: 095.248.0006-3. DESCRIÇÃO: A metade ideal do terreno situado na Rua Francisco Gonçalves Figueira, antiga Rua Cinco, bairro do Jabacaguera o")</f>
      </c>
      <c r="C96" s="4" t="inlineStr">
        <is>
          <t>Aguardando</t>
        </is>
      </c>
      <c r="D96" s="4" t="inlineStr">
        <is>
          <t>0</t>
        </is>
      </c>
      <c r="E96" s="5" t="inlineStr">
        <is>
          <t>220.000,00</t>
        </is>
      </c>
      <c r="F96" s="4" t="inlineStr">
        <is>
          <t>0.00</t>
        </is>
      </c>
    </row>
    <row collapsed="false" customFormat="false" customHeight="false" hidden="false" ht="12.1" outlineLevel="0" r="97">
      <c r="A97" s="5" t="s">
        <f>=HYPERLINK("https://www.leilaoonline.net/lote/detalhe/127799", "087")</f>
      </c>
      <c r="B97" s="4" t="s">
        <f>=HYPERLINK("https://www.leilaoonline.net/lote/detalhe/127799", " 1) 01 (um) misturador de cremes, marca Armard, sem numeração aparente, em aço inox, elétrico, capac. 25kg, avaliado em R$ 2.000,00 (dois mil reais). 2) 03 (três) tanques para armazenar líquidos, capac 25kg, 100kg e 150kg, sem marca e numeração aparente, avaliado o conjunto em R$ 1.800,00 (mil e oit")</f>
      </c>
      <c r="C97" s="4" t="inlineStr">
        <is>
          <t>Aguardando</t>
        </is>
      </c>
      <c r="D97" s="4" t="inlineStr">
        <is>
          <t>0</t>
        </is>
      </c>
      <c r="E97" s="5" t="inlineStr">
        <is>
          <t>9.116,00</t>
        </is>
      </c>
      <c r="F97" s="4" t="inlineStr">
        <is>
          <t>0.00</t>
        </is>
      </c>
    </row>
    <row collapsed="false" customFormat="false" customHeight="false" hidden="false" ht="12.1" outlineLevel="0" r="98">
      <c r="A98" s="5" t="s">
        <f>=HYPERLINK("https://www.leilaoonline.net/lote/detalhe/127807", "088")</f>
      </c>
      <c r="B98" s="4" t="s">
        <f>=HYPERLINK("https://www.leilaoonline.net/lote/detalhe/127807", " 1) 03 (três) tornos frontais, marca Produmatic, modelo F-13, ano de fabricação 1982, com os números de controle interno: 11004, 11005 e 11003, cm acessórios, 220 volts, trifásicos, avaliado cada um em R$ 120.000,00 (cento e vinte mil reais), totalizando R$ 360.000,00 (trezentos e sessenta mil reais")</f>
      </c>
      <c r="C98" s="4" t="inlineStr">
        <is>
          <t>Aguardando</t>
        </is>
      </c>
      <c r="D98" s="4" t="inlineStr">
        <is>
          <t>0</t>
        </is>
      </c>
      <c r="E98" s="5" t="inlineStr">
        <is>
          <t>78.000,00</t>
        </is>
      </c>
      <c r="F98" s="4" t="inlineStr">
        <is>
          <t>0.00</t>
        </is>
      </c>
    </row>
    <row collapsed="false" customFormat="false" customHeight="false" hidden="false" ht="12.1" outlineLevel="0" r="99">
      <c r="A99" s="5" t="s">
        <f>=HYPERLINK("https://www.leilaoonline.net/lote/detalhe/127808", "089")</f>
      </c>
      <c r="B99" s="4" t="s">
        <f>=HYPERLINK("https://www.leilaoonline.net/lote/detalhe/127808", " VEÍCULO DE PLACA FJM5977, RENAVAM: 540417424, CHASSI: 8AGCN48X0DR206696, CPF/CNPJ DO PROPRIETÁRIO: 953.003.688-49. DESCRIÇÃO: Veículo marca/modelo I/CHEVROLET AGILE LTZ, tipo automóvel, na cor vermelha, ano de fabricação/modelo 2013/2013, combustível álcool/gasolina. Certificou o oficial de justiça")</f>
      </c>
      <c r="C99" s="4" t="inlineStr">
        <is>
          <t>Aguardando</t>
        </is>
      </c>
      <c r="D99" s="4" t="inlineStr">
        <is>
          <t>0</t>
        </is>
      </c>
      <c r="E99" s="5" t="inlineStr">
        <is>
          <t>9.450,00</t>
        </is>
      </c>
      <c r="F99" s="4" t="inlineStr">
        <is>
          <t>0.00</t>
        </is>
      </c>
    </row>
    <row collapsed="false" customFormat="false" customHeight="false" hidden="false" ht="12.1" outlineLevel="0" r="100">
      <c r="A100" s="5" t="s">
        <f>=HYPERLINK("https://www.leilaoonline.net/lote/detalhe/127782", "090")</f>
      </c>
      <c r="B100" s="4" t="s">
        <f>=HYPERLINK("https://www.leilaoonline.net/lote/detalhe/127782", " VEÍCULO DE PLACA EXE6354, RENAVAM: 568378644, CHASSI: 95VBT5D5DEM000134, CPF DO PROPRIETÁRIO: 105.110.108-50. DESCRIÇÃO: Veículo marca/modelo DAFRA/SMART 125 EFI, tipo motoneta, na cor vermelha, ano de fabricação/modelo 2013/2014, combustível gasolina. Certificou o oficial de justiça em 18 de outub")</f>
      </c>
      <c r="C100" s="4" t="inlineStr">
        <is>
          <t>Aguardando</t>
        </is>
      </c>
      <c r="D100" s="4" t="inlineStr">
        <is>
          <t>0</t>
        </is>
      </c>
      <c r="E100" s="5" t="inlineStr">
        <is>
          <t>1.500,00</t>
        </is>
      </c>
      <c r="F100" s="4" t="inlineStr">
        <is>
          <t>0.00</t>
        </is>
      </c>
    </row>
    <row collapsed="false" customFormat="false" customHeight="false" hidden="false" ht="12.1" outlineLevel="0" r="101">
      <c r="A101" s="5" t="s">
        <f>=HYPERLINK("https://www.leilaoonline.net/lote/detalhe/127823", "091")</f>
      </c>
      <c r="B101" s="4" t="s">
        <f>=HYPERLINK("https://www.leilaoonline.net/lote/detalhe/127823", " IMÓVEL DE MATRÍCULA Nº 21.727 DO 4º CARTÓRIO DE REGISTRO DE IMÓVEIS DE SÃO PAULO/SP. Nº CONTRIBUINTE: 009.038.0115-9. DESCRIÇÃO: Apartamento nº 22 do 2º andar do Edifício Marisa, à Rua 13 de Maio, nº 1100, no 17º Subdistrito – Bela Vista, com a área total construída de 152,00m² e compreende uma par")</f>
      </c>
      <c r="C101" s="4" t="inlineStr">
        <is>
          <t>Aguardando</t>
        </is>
      </c>
      <c r="D101" s="4" t="inlineStr">
        <is>
          <t>0</t>
        </is>
      </c>
      <c r="E101" s="5" t="inlineStr">
        <is>
          <t>272.000,00</t>
        </is>
      </c>
      <c r="F101" s="4" t="inlineStr">
        <is>
          <t>0.00</t>
        </is>
      </c>
    </row>
    <row collapsed="false" customFormat="false" customHeight="false" hidden="false" ht="12.1" outlineLevel="0" r="102">
      <c r="A102" s="5" t="s">
        <f>=HYPERLINK("https://www.leilaoonline.net/lote/detalhe/127815", "092")</f>
      </c>
      <c r="B102" s="4" t="s">
        <f>=HYPERLINK("https://www.leilaoonline.net/lote/detalhe/127815", " A PARTE IDEAL CORRESPONDENTE A 10% DO IMÓVEL DE MATRÍCULA Nº 80.721 DO CARTÓRIO DE REGISTRO DE IMÓVEIS DE AVARÉ/SP, DE PROPRIEDADE DE ANA LOURENÇO. INSCRIÇÃO CADASTRAL: 4.113.001.000. DESCRIÇÃO: A parte ideal correspondente a 10% do terreno localizado no Bairro Alto, situado em Avaré-SP, fazendo fr")</f>
      </c>
      <c r="C102" s="4" t="inlineStr">
        <is>
          <t>Aguardando</t>
        </is>
      </c>
      <c r="D102" s="4" t="inlineStr">
        <is>
          <t>0</t>
        </is>
      </c>
      <c r="E102" s="5" t="inlineStr">
        <is>
          <t>32.000,00</t>
        </is>
      </c>
      <c r="F102" s="4" t="inlineStr">
        <is>
          <t>0.00</t>
        </is>
      </c>
    </row>
    <row collapsed="false" customFormat="false" customHeight="false" hidden="false" ht="12.1" outlineLevel="0" r="103">
      <c r="A103" s="5" t="s">
        <f>=HYPERLINK("https://www.leilaoonline.net/lote/detalhe/127821", "093")</f>
      </c>
      <c r="B103" s="4" t="s">
        <f>=HYPERLINK("https://www.leilaoonline.net/lote/detalhe/127821", " VEÍCULO DE PLACA DLR0903, RENAVAM: 798552930, CHASSI: 9BD11995831010986, CNPJ DO PROPRIETÁRIO: 55.783.427/0001-03. DESCRIÇÃO: Veículo marca/modelo FIAT/DOBLO EX, tipo camioneta, na cor prata, ano de fabricação/modelo 2003/2003, combustível gasolina. Certificou o oficial de justiça em 28 de outubro ")</f>
      </c>
      <c r="C103" s="4" t="inlineStr">
        <is>
          <t>Aguardando</t>
        </is>
      </c>
      <c r="D103" s="4" t="inlineStr">
        <is>
          <t>0</t>
        </is>
      </c>
      <c r="E103" s="5" t="inlineStr">
        <is>
          <t>5.550,00</t>
        </is>
      </c>
      <c r="F103" s="4" t="inlineStr">
        <is>
          <t>0.00</t>
        </is>
      </c>
    </row>
    <row collapsed="false" customFormat="false" customHeight="false" hidden="false" ht="12.1" outlineLevel="0" r="104">
      <c r="A104" s="5" t="s">
        <f>=HYPERLINK("https://www.leilaoonline.net/lote/detalhe/127788", "094")</f>
      </c>
      <c r="B104" s="4" t="s">
        <f>=HYPERLINK("https://www.leilaoonline.net/lote/detalhe/127788", " VEÍCULO DE PLACA EMK4599, RENAVAM: 184252253, CHASSI: 935FCN6AWAB528454, CPF DO PROPRIETÁRIO: 878.746.878-68. DESCRIÇÃO: Veículo marca/modelo CITROEN/CE EXC 16 A FLEX, tipo automóvel, na cor prata, ano de fabricação/modelo 2009/2010, combustível álcool/gasolina. Certificou o oficial de justiça em 2")</f>
      </c>
      <c r="C104" s="4" t="inlineStr">
        <is>
          <t>Aguardando</t>
        </is>
      </c>
      <c r="D104" s="4" t="inlineStr">
        <is>
          <t>0</t>
        </is>
      </c>
      <c r="E104" s="5" t="inlineStr">
        <is>
          <t>7.200,00</t>
        </is>
      </c>
      <c r="F104" s="4" t="inlineStr">
        <is>
          <t>0.00</t>
        </is>
      </c>
    </row>
    <row collapsed="false" customFormat="false" customHeight="false" hidden="false" ht="12.1" outlineLevel="0" r="105">
      <c r="A105" s="5" t="s">
        <f>=HYPERLINK("https://www.leilaoonline.net/lote/detalhe/127794", "095")</f>
      </c>
      <c r="B105" s="4" t="s">
        <f>=HYPERLINK("https://www.leilaoonline.net/lote/detalhe/127794", " IMÓVEL DE MATRÍCULA Nº 72.060 DO CARTÓRIO DE REGISTRO DE IMÓVEIS DE COTIA/SP. INSCRIÇÃO CADASTRAL: 23163.53.01.0001.00.000. DESCRIÇÃO: Sobrado tipo A do bloco 14 do Condomínio Residencial Recanto das Graças – I, situado no lugar denominado Sítio do Bento ou Bento dos Santos, no Bairro da Graça, no ")</f>
      </c>
      <c r="C105" s="4" t="inlineStr">
        <is>
          <t>Aguardando</t>
        </is>
      </c>
      <c r="D105" s="4" t="inlineStr">
        <is>
          <t>0</t>
        </is>
      </c>
      <c r="E105" s="5" t="inlineStr">
        <is>
          <t>120.000,00</t>
        </is>
      </c>
      <c r="F105" s="4" t="inlineStr">
        <is>
          <t>0.00</t>
        </is>
      </c>
    </row>
    <row collapsed="false" customFormat="false" customHeight="false" hidden="false" ht="12.1" outlineLevel="0" r="106">
      <c r="A106" s="5" t="s">
        <f>=HYPERLINK("https://www.leilaoonline.net/lote/detalhe/127800", "096")</f>
      </c>
      <c r="B106" s="4" t="s">
        <f>=HYPERLINK("https://www.leilaoonline.net/lote/detalhe/127800", " VEÍCULO DE PLACA CXO4913, RENAVAM: 431015406, CHASSI: 9B3BRM11ZLP000133, CPF DO PROPRIETÁRIO: 070.217.986-87. DESCRIÇÃO: Veículo marca/modelo BRM, tipo automóvel, na cor vermelha, ano de fabricação/modelo 1990/1991, combustível gasolina. Certificou o oficial de justiça em 22 de novembro de 2021: “E")</f>
      </c>
      <c r="C106" s="4" t="inlineStr">
        <is>
          <t>Aguardando</t>
        </is>
      </c>
      <c r="D106" s="4" t="inlineStr">
        <is>
          <t>0</t>
        </is>
      </c>
      <c r="E106" s="5" t="inlineStr">
        <is>
          <t>1.200,00</t>
        </is>
      </c>
      <c r="F106" s="4" t="inlineStr">
        <is>
          <t>0.00</t>
        </is>
      </c>
    </row>
    <row collapsed="false" customFormat="false" customHeight="false" hidden="false" ht="12.1" outlineLevel="0" r="107">
      <c r="A107" s="5" t="s">
        <f>=HYPERLINK("https://www.leilaoonline.net/lote/detalhe/127826", "097")</f>
      </c>
      <c r="B107" s="4" t="s">
        <f>=HYPERLINK("https://www.leilaoonline.net/lote/detalhe/127826", " 1) 01 (uma) secadora de roupas industrial a vapor, capacidade de 50 quilos, marca Suzuki, modelo não aparente, série não aparente, patrimônio ilegível, identificável como ‘secadora 4’, usada, avaliada em R$ 18.000,00 (dezoito mil reais). 2) 01 (uma) secadora de roupas industrial a vapor, capacidade")</f>
      </c>
      <c r="C107" s="4" t="inlineStr">
        <is>
          <t>Aguardando</t>
        </is>
      </c>
      <c r="D107" s="4" t="inlineStr">
        <is>
          <t>0</t>
        </is>
      </c>
      <c r="E107" s="5" t="inlineStr">
        <is>
          <t>7.200,00</t>
        </is>
      </c>
      <c r="F107" s="4" t="inlineStr">
        <is>
          <t>0.00</t>
        </is>
      </c>
    </row>
    <row collapsed="false" customFormat="false" customHeight="false" hidden="false" ht="12.1" outlineLevel="0" r="108">
      <c r="A108" s="5" t="s">
        <f>=HYPERLINK("https://www.leilaoonline.net/lote/detalhe/127806", "098")</f>
      </c>
      <c r="B108" s="4" t="s">
        <f>=HYPERLINK("https://www.leilaoonline.net/lote/detalhe/127806", " VEÍCULO DE PLACA EYD6863, RENAVAM: 452937930, CHASSI: 9BGRP69XOCG335571, CPF DO PROPRIETÁRIO: 148.049.928-55. DESCRIÇÃO: Veículo marca/modelo CHEVROLET/PRISMA 1.4L LT, tipo automóvel, na cor vermelha, ano de fabricação/modelo 2012/2012, combustível álcool/gasolina. Certificou o oficial de justiça e")</f>
      </c>
      <c r="C108" s="4" t="inlineStr">
        <is>
          <t>Aguardando</t>
        </is>
      </c>
      <c r="D108" s="4" t="inlineStr">
        <is>
          <t>0</t>
        </is>
      </c>
      <c r="E108" s="5" t="inlineStr">
        <is>
          <t>6.000,00</t>
        </is>
      </c>
      <c r="F108" s="4" t="inlineStr">
        <is>
          <t>0.00</t>
        </is>
      </c>
    </row>
    <row collapsed="false" customFormat="false" customHeight="false" hidden="false" ht="12.1" outlineLevel="0" r="109">
      <c r="A109" s="5" t="s">
        <f>=HYPERLINK("https://www.leilaoonline.net/lote/detalhe/127812", "099")</f>
      </c>
      <c r="B109" s="4" t="s">
        <f>=HYPERLINK("https://www.leilaoonline.net/lote/detalhe/127812", " - 01 (um) compressor atlas C310, avaliado em R$ 60.000,00 (sessenta mil reais). Certificou o oficial de justiça em 16 de dezembro de 2021: “em bom estado de conservação”. Valor Total da Avaliação: R$ 60.000,00 (sessenta mil reais). Local dos bens: Estrada do Bonsucesso, nº 1929, Rio Abaixo, Itaquaq")</f>
      </c>
      <c r="C109" s="4" t="inlineStr">
        <is>
          <t>Aguardando</t>
        </is>
      </c>
      <c r="D109" s="4" t="inlineStr">
        <is>
          <t>0</t>
        </is>
      </c>
      <c r="E109" s="5" t="inlineStr">
        <is>
          <t>12.000,00</t>
        </is>
      </c>
      <c r="F109" s="4" t="inlineStr">
        <is>
          <t>0.00</t>
        </is>
      </c>
    </row>
    <row collapsed="false" customFormat="false" customHeight="false" hidden="false" ht="12.1" outlineLevel="0" r="110">
      <c r="A110" s="5" t="s">
        <f>=HYPERLINK("https://www.leilaoonline.net/lote/detalhe/127818", "100")</f>
      </c>
      <c r="B110" s="4" t="s">
        <f>=HYPERLINK("https://www.leilaoonline.net/lote/detalhe/127818", " 1) 01 (uma) máquina de costura reta, marca Durkopp, cor cinza, número de série 265-305, com a mesa, avaliada em R$ 1.300,00 (mil e trezentos reais). 2) 01 (uma) máquina de ponto invisível, marca Lewis, de cor verde, série model 150-2, com a mesa, avaliada em R$ 900,00 (novecentos reais). 3) 01 (uma")</f>
      </c>
      <c r="C110" s="4" t="inlineStr">
        <is>
          <t>Aguardando</t>
        </is>
      </c>
      <c r="D110" s="4" t="inlineStr">
        <is>
          <t>0</t>
        </is>
      </c>
      <c r="E110" s="5" t="inlineStr">
        <is>
          <t>2.550,00</t>
        </is>
      </c>
      <c r="F110" s="4" t="inlineStr">
        <is>
          <t>0.00</t>
        </is>
      </c>
    </row>
    <row collapsed="false" customFormat="false" customHeight="false" hidden="false" ht="12.1" outlineLevel="0" r="111">
      <c r="A111" s="5" t="s">
        <f>=HYPERLINK("https://www.leilaoonline.net/lote/detalhe/127820", "101")</f>
      </c>
      <c r="B111" s="4" t="s">
        <f>=HYPERLINK("https://www.leilaoonline.net/lote/detalhe/127820", " VEÍCULO DE PLACA DZA0923, RENAVAM: 929684907, CHASSI: 9BFZF26P488136012, CPF DO PROPRIETÁRIO: 039.715.758-46. DESCRIÇÃO: Veículo marca/modelo FORD/FIESTA SEDAN 1.6 FLEX, tipo automóvel, na cor preta, ano de fabricação/modelo 2007/2008, combustível álcool/gasolina. Certificou o oficial de justiça em")</f>
      </c>
      <c r="C111" s="4" t="inlineStr">
        <is>
          <t>Aguardando</t>
        </is>
      </c>
      <c r="D111" s="4" t="inlineStr">
        <is>
          <t>0</t>
        </is>
      </c>
      <c r="E111" s="5" t="inlineStr">
        <is>
          <t>8.800,00</t>
        </is>
      </c>
      <c r="F111" s="4" t="inlineStr">
        <is>
          <t>0.00</t>
        </is>
      </c>
    </row>
    <row collapsed="false" customFormat="false" customHeight="false" hidden="false" ht="12.1" outlineLevel="0" r="112">
      <c r="A112" s="5" t="s">
        <f>=HYPERLINK("https://www.leilaoonline.net/lote/detalhe/127791", "102")</f>
      </c>
      <c r="B112" s="4" t="s">
        <f>=HYPERLINK("https://www.leilaoonline.net/lote/detalhe/127791", " VEÍCULO DE PLACA EYK2328, RENAVAM: 340275790, CHASSI: LJ12EKR1XC4398229, CPF DO PROPRIETÁRIO: 124.386.708-60. DESCRIÇÃO: Veículo marca/modelo I/JAC J3, tipo automóvel, na cor vermelha, ano de fabricação/modelo 2011/2012, combustível gasolina. Certificou o oficial de justiça em 14 de janeiro de 2022")</f>
      </c>
      <c r="C112" s="4" t="inlineStr">
        <is>
          <t>Aguardando</t>
        </is>
      </c>
      <c r="D112" s="4" t="inlineStr">
        <is>
          <t>0</t>
        </is>
      </c>
      <c r="E112" s="5" t="inlineStr">
        <is>
          <t>4.500,00</t>
        </is>
      </c>
      <c r="F112" s="4" t="inlineStr">
        <is>
          <t>0.00</t>
        </is>
      </c>
    </row>
    <row collapsed="false" customFormat="false" customHeight="false" hidden="false" ht="12.1" outlineLevel="0" r="113">
      <c r="A113" s="5" t="s">
        <f>=HYPERLINK("https://www.leilaoonline.net/lote/detalhe/127797", "103")</f>
      </c>
      <c r="B113" s="4" t="s">
        <f>=HYPERLINK("https://www.leilaoonline.net/lote/detalhe/127797", " IMÓVEL DE MATRÍCULA Nº 49.395 DO 14º CARTÓRIO DE REGISTRO DE IMÓVEIS DE SÃO PAULO/SP. Nº CONTRIBUINTE: 049.146.0037-4. DESCRIÇÃO: Um prédio e respectivo terreno, situado à Avenida Padre Arlindo Vieira, nº 277, na Saúde – 21º Subdistrito, medindo 8,25m de frente, por 19,65m da frente aos fundos, do ")</f>
      </c>
      <c r="C113" s="4" t="inlineStr">
        <is>
          <t>Aguardando</t>
        </is>
      </c>
      <c r="D113" s="4" t="inlineStr">
        <is>
          <t>0</t>
        </is>
      </c>
      <c r="E113" s="5" t="inlineStr">
        <is>
          <t>295.058,00</t>
        </is>
      </c>
      <c r="F113" s="4" t="inlineStr">
        <is>
          <t>0.00</t>
        </is>
      </c>
    </row>
    <row collapsed="false" customFormat="false" customHeight="false" hidden="false" ht="12.1" outlineLevel="0" r="114">
      <c r="A114" s="5" t="s">
        <f>=HYPERLINK("https://www.leilaoonline.net/lote/detalhe/127781", "104")</f>
      </c>
      <c r="B114" s="4" t="s">
        <f>=HYPERLINK("https://www.leilaoonline.net/lote/detalhe/127781", " IMÓVEL DE MATRÍCULA Nº 4817 DO 9º CARTÓRIO DE REGISTRO DE IMÓVEIS DE SÃO PAULO/SP. Nº CONTRIBUINTE: 054.067.0007-3. DESCRIÇÃO: Uma vaga de garagem, situada à Rua Emílio Mallet, nº 610, subsolo, Edifício Paula Maria, no Tatuapé, com a área útil de 15,00m²; área comum de 3,40m², encerrando a área tot")</f>
      </c>
      <c r="C114" s="4" t="inlineStr">
        <is>
          <t>Aguardando</t>
        </is>
      </c>
      <c r="D114" s="4" t="inlineStr">
        <is>
          <t>0</t>
        </is>
      </c>
      <c r="E114" s="5" t="inlineStr">
        <is>
          <t>14.000,00</t>
        </is>
      </c>
      <c r="F114" s="4" t="inlineStr">
        <is>
          <t>0.00</t>
        </is>
      </c>
    </row>
    <row collapsed="false" customFormat="false" customHeight="false" hidden="false" ht="12.1" outlineLevel="0" r="115">
      <c r="A115" s="5" t="s">
        <f>=HYPERLINK("https://www.leilaoonline.net/lote/detalhe/127798", "105")</f>
      </c>
      <c r="B115" s="4" t="s">
        <f>=HYPERLINK("https://www.leilaoonline.net/lote/detalhe/127798", " 1) 01 (um) balcão expositor, pratos frios, gabinete em madeira, medindo 3,00m lineares, motor para refrigeração embutido, avaliado em R$ 9.000,00 (nove mil reais). 2) 01 (um) balcão self service, quente e frio, a parte fria está sem refrigeração, motor embutido, gabinete em madeira, medindo 3,00m l")</f>
      </c>
      <c r="C115" s="4" t="inlineStr">
        <is>
          <t>Aguardando</t>
        </is>
      </c>
      <c r="D115" s="4" t="inlineStr">
        <is>
          <t>0</t>
        </is>
      </c>
      <c r="E115" s="5" t="inlineStr">
        <is>
          <t>6.000,00</t>
        </is>
      </c>
      <c r="F115" s="4" t="inlineStr">
        <is>
          <t>0.00</t>
        </is>
      </c>
    </row>
    <row collapsed="false" customFormat="false" customHeight="false" hidden="false" ht="12.1" outlineLevel="0" r="116">
      <c r="A116" s="5" t="s">
        <f>=HYPERLINK("https://www.leilaoonline.net/lote/detalhe/127796", "106")</f>
      </c>
      <c r="B116" s="4" t="s">
        <f>=HYPERLINK("https://www.leilaoonline.net/lote/detalhe/127796", " 1) 01 (uma) impressora multifuncional HP Laserjet M1212 nf MSP, avaliada em R$ 1.200,00 (mil e duzentos reais). 2) 01 (um) monitor Samsung Syncmaster b1630 15.6 polegadas, avaliado em R$ 200,00 (duzentos reais). 3) 01 (um) ar condicionado split Gree 1200 BTUs, avaliado em R$ 1.300,00 (mil e trezent")</f>
      </c>
      <c r="C116" s="4" t="inlineStr">
        <is>
          <t>Aguardando</t>
        </is>
      </c>
      <c r="D116" s="4" t="inlineStr">
        <is>
          <t>0</t>
        </is>
      </c>
      <c r="E116" s="5" t="inlineStr">
        <is>
          <t>590,00</t>
        </is>
      </c>
      <c r="F116" s="4" t="inlineStr">
        <is>
          <t>0.00</t>
        </is>
      </c>
    </row>
    <row collapsed="false" customFormat="false" customHeight="false" hidden="false" ht="12.1" outlineLevel="0" r="117">
      <c r="A117" s="5" t="s">
        <f>=HYPERLINK("https://www.leilaoonline.net/lote/detalhe/127789", "107")</f>
      </c>
      <c r="B117" s="4" t="s">
        <f>=HYPERLINK("https://www.leilaoonline.net/lote/detalhe/127789", " Imóvel MATRÍCULA nº 126.356 do 14º Cartório de Registro de Imóveis de São Paulo/SP. CONTRIBUINTE nº 042.167.0578-2 da Prefeitura do Município de São Paulo/SP. DESCRIÇÃO: o APARTAMENTO DUPLEX nº 132, localizado no 12º pavimento e cobertura do Edifício Graciliano Ramos, situado na Rua Borebi, nº 177,")</f>
      </c>
      <c r="C117" s="4" t="inlineStr">
        <is>
          <t>Aguardando</t>
        </is>
      </c>
      <c r="D117" s="4" t="inlineStr">
        <is>
          <t>0</t>
        </is>
      </c>
      <c r="E117" s="5" t="inlineStr">
        <is>
          <t>576.000,00</t>
        </is>
      </c>
      <c r="F117" s="4" t="inlineStr">
        <is>
          <t>0.00</t>
        </is>
      </c>
    </row>
    <row collapsed="false" customFormat="false" customHeight="false" hidden="false" ht="12.1" outlineLevel="0" r="118">
      <c r="A118" s="5" t="s">
        <f>=HYPERLINK("https://www.leilaoonline.net/lote/detalhe/127780", "108")</f>
      </c>
      <c r="B118" s="4" t="s">
        <f>=HYPERLINK("https://www.leilaoonline.net/lote/detalhe/127780", " Imóvel MATRÍCULA nº 73.079 do 16º Cartório de Registro de Imóveis de São Paulo/SP. CONTRIBUINTE nº 058.144.0203-2 da Prefeitura do Município de São Paulo/SP. DESCRIÇÃO: o APARTAMENTO nº 225 localizado no 22º andar do Edifício Monte Cassino, Bloco B, situado à Avenida Pasteur, nº 520, esquina da Rua")</f>
      </c>
      <c r="C118" s="4" t="inlineStr">
        <is>
          <t>Aguardando</t>
        </is>
      </c>
      <c r="D118" s="4" t="inlineStr">
        <is>
          <t>0</t>
        </is>
      </c>
      <c r="E118" s="5" t="inlineStr">
        <is>
          <t>140.000,00</t>
        </is>
      </c>
      <c r="F118" s="4" t="inlineStr">
        <is>
          <t>0.00</t>
        </is>
      </c>
    </row>
    <row collapsed="false" customFormat="false" customHeight="false" hidden="false" ht="12.1" outlineLevel="0" r="119">
      <c r="A119" s="5" t="s">
        <f>=HYPERLINK("https://www.leilaoonline.net/lote/detalhe/127802", "109")</f>
      </c>
      <c r="B119" s="4" t="s">
        <f>=HYPERLINK("https://www.leilaoonline.net/lote/detalhe/127802", " IMÓVEL DE MATRÍCULA Nº 9.890 DO 1º CARTÓRIO DE REGISTRO DE IMÓVEIS DE MOGI DAS CRUZES/SP. INSCRIÇÃO CADASTRAL: 04.023.064.000-0. DESCRIÇÃO: Um terreno sem benfeitorias, composto dos lotes nºs 1 e 2 e parte dos lotes 23, 24, 25 e 26, da quadra 1, da Vila Oliveira, bairro do Socorro, perímetro urbano")</f>
      </c>
      <c r="C119" s="4" t="inlineStr">
        <is>
          <t>Aguardando</t>
        </is>
      </c>
      <c r="D119" s="4" t="inlineStr">
        <is>
          <t>0</t>
        </is>
      </c>
      <c r="E119" s="5" t="inlineStr">
        <is>
          <t>1.472.000,00</t>
        </is>
      </c>
      <c r="F119" s="4" t="inlineStr">
        <is>
          <t>0.00</t>
        </is>
      </c>
    </row>
    <row collapsed="false" customFormat="false" customHeight="false" hidden="false" ht="12.1" outlineLevel="0" r="120">
      <c r="A120" s="5" t="s">
        <f>=HYPERLINK("https://www.leilaoonline.net/lote/detalhe/127816", "110")</f>
      </c>
      <c r="B120" s="4" t="s">
        <f>=HYPERLINK("https://www.leilaoonline.net/lote/detalhe/127816", " IMÓVEL DE MATRÍCULA Nº 56.609 DO 5º CARTÓRIO DE REGISTRO DE IMÓVEIS DE SÃO PAULO/SP. Nº CONTRIBUINTE: 006.023.0193-9. DESCRIÇÃO: Conjunto A e B, localizado na sobreloja do Edifício Império, situado à Rua Cel. Xavier de Toledo, 234, no 7º Subdistrito – Consolação, contendo a área bruta de 237,71m², ")</f>
      </c>
      <c r="C120" s="4" t="inlineStr">
        <is>
          <t>Aguardando</t>
        </is>
      </c>
      <c r="D120" s="4" t="inlineStr">
        <is>
          <t>0</t>
        </is>
      </c>
      <c r="E120" s="5" t="inlineStr">
        <is>
          <t>915.871,00</t>
        </is>
      </c>
      <c r="F120" s="4" t="inlineStr">
        <is>
          <t>0.00</t>
        </is>
      </c>
    </row>
    <row collapsed="false" customFormat="false" customHeight="false" hidden="false" ht="12.1" outlineLevel="0" r="121">
      <c r="A121" s="5" t="s">
        <f>=HYPERLINK("https://www.leilaoonline.net/lote/detalhe/127792", "111")</f>
      </c>
      <c r="B121" s="4" t="s">
        <f>=HYPERLINK("https://www.leilaoonline.net/lote/detalhe/127792", " A PARTE IDEAL CORRESPONDENTE A 1/12 DO IMÓVEL DE MATRÍCULA Nº 26.606 DO 1º CARTÓRIO DE REGISTRO DE IMÓVEIS DE SANTO ANDRÉ/SP, DE PROPRIEDADE DE GILSON NASCIMENTO DOS REIS. INSCRIÇÃO CADASTRALE: 11.282.006. DESCRIÇÃO: A parte ideal correspondente a 1/12 do terreno constituído pelo lote nº 6 da quadr")</f>
      </c>
      <c r="C121" s="4" t="inlineStr">
        <is>
          <t>Aguardando</t>
        </is>
      </c>
      <c r="D121" s="4" t="inlineStr">
        <is>
          <t>0</t>
        </is>
      </c>
      <c r="E121" s="5" t="inlineStr">
        <is>
          <t>12.000,00</t>
        </is>
      </c>
      <c r="F121" s="4" t="inlineStr">
        <is>
          <t>0.00</t>
        </is>
      </c>
    </row>
    <row collapsed="false" customFormat="false" customHeight="false" hidden="false" ht="12.1" outlineLevel="0" r="122">
      <c r="A122" s="5" t="s">
        <f>=HYPERLINK("https://www.leilaoonline.net/lote/detalhe/127810", "112")</f>
      </c>
      <c r="B122" s="4" t="s">
        <f>=HYPERLINK("https://www.leilaoonline.net/lote/detalhe/127810", " OS DIREITOS DECORRENTES DO CONTRATO DE ALIENAÇÃO FIDUCIÁRIA DO IMÓVEL DE MATRÍCULA Nº 93.629 DO 7º CARTÓRIO DE REGISTRO DE IMÓVEIS DE SÃO PAULO/SP. Nº CONTRIBUINTE: 245.086.0024-5. DESCRIÇÃO: Os direitos decorrentes do contrato de alienação fiduciária do lote de terreno nº 24, da quadra nº 52-A, si")</f>
      </c>
      <c r="C122" s="4" t="inlineStr">
        <is>
          <t>Lote retirado</t>
        </is>
      </c>
      <c r="D122" s="4" t="inlineStr">
        <is>
          <t>0</t>
        </is>
      </c>
      <c r="E122" s="5" t="inlineStr">
        <is>
          <t>160.000,00</t>
        </is>
      </c>
      <c r="F122" s="4" t="inlineStr">
        <is>
          <t>10.00</t>
        </is>
      </c>
    </row>
    <row collapsed="false" customFormat="false" customHeight="false" hidden="false" ht="12.1" outlineLevel="0" r="123">
      <c r="A123" s="5" t="s">
        <f>=HYPERLINK("https://www.leilaoonline.net/lote/detalhe/127785", "113")</f>
      </c>
      <c r="B123" s="4" t="s">
        <f>=HYPERLINK("https://www.leilaoonline.net/lote/detalhe/127785", " 1) 02 (duas) peças de tecido de Linho Azul, medindo 102m, preço unitário R$ 2.020,00, totalizando R$ 4.040,00 (quatro mil e quarenta reais);  2) 06 (seis) peças de tecidos Jacar, com 50 metros cada, totalizando 300 metros, pelo valor unitário de R$ 2.000,00, totalizando valor de R$ 12.000,00 (doze ")</f>
      </c>
      <c r="C123" s="4" t="inlineStr">
        <is>
          <t>Aguardando</t>
        </is>
      </c>
      <c r="D123" s="4" t="inlineStr">
        <is>
          <t>0</t>
        </is>
      </c>
      <c r="E123" s="5" t="inlineStr">
        <is>
          <t>6.808,00</t>
        </is>
      </c>
      <c r="F123" s="4" t="inlineStr">
        <is>
          <t>0.00</t>
        </is>
      </c>
    </row>
    <row collapsed="false" customFormat="false" customHeight="false" hidden="false" ht="12.1" outlineLevel="0" r="124">
      <c r="A124" s="5" t="s">
        <f>=HYPERLINK("https://www.leilaoonline.net/lote/detalhe/127793", "114")</f>
      </c>
      <c r="B124" s="4" t="s">
        <f>=HYPERLINK("https://www.leilaoonline.net/lote/detalhe/127793", " VEÍCULO DE PLACA EUG1858. RENAVAM: 00274098113. CHASSI: 9BWAA05U4BP132661. CPF DO PROPRIETÁRIO: 355.772.298-80. DESCRIÇÃO: AUTOMOVEL marca/modelo VW/GOL 1.0, ano de fabricação/modelo 2010/2011, a ALCOOL/GASOLINA, cor PRETA. *Conforme certidão do Oficial de Justiça em 17/08/2021: “Estado geral do ve")</f>
      </c>
      <c r="C124" s="4" t="inlineStr">
        <is>
          <t>Aguardando</t>
        </is>
      </c>
      <c r="D124" s="4" t="inlineStr">
        <is>
          <t>0</t>
        </is>
      </c>
      <c r="E124" s="5" t="inlineStr">
        <is>
          <t>6.900,00</t>
        </is>
      </c>
      <c r="F124" s="4" t="inlineStr">
        <is>
          <t>0.00</t>
        </is>
      </c>
    </row>
    <row collapsed="false" customFormat="false" customHeight="false" hidden="false" ht="12.1" outlineLevel="0" r="125">
      <c r="A125" s="5" t="s">
        <f>=HYPERLINK("https://www.leilaoonline.net/lote/detalhe/127787", "115")</f>
      </c>
      <c r="B125" s="4" t="s">
        <f>=HYPERLINK("https://www.leilaoonline.net/lote/detalhe/127787", " O IMÓVEL DE MATRÍCULA Nº 149.544 DO 6º CARTÓRIO DE REGISTRO DE IMÓVEIS DE SÃO PAULO/SP. CONTRIBUINTE: 043.168.0047-7. DESCRIÇÃO: Um armazém e seu respectivo terreno, situados à Rua Vergueiro, nº 7223, no 18º SUBDISTRITO – IPIRANGA, medindo o terreno em sua integridade 5,00 m de frente, por 10,00 m ")</f>
      </c>
      <c r="C125" s="4" t="inlineStr">
        <is>
          <t>Aguardando</t>
        </is>
      </c>
      <c r="D125" s="4" t="inlineStr">
        <is>
          <t>0</t>
        </is>
      </c>
      <c r="E125" s="5" t="inlineStr">
        <is>
          <t>50.000,00</t>
        </is>
      </c>
      <c r="F125" s="4" t="inlineStr">
        <is>
          <t>0.00</t>
        </is>
      </c>
    </row>
    <row collapsed="false" customFormat="false" customHeight="false" hidden="false" ht="12.1" outlineLevel="0" r="126">
      <c r="A126" s="5" t="s">
        <f>=HYPERLINK("https://www.leilaoonline.net/lote/detalhe/127790", "116")</f>
      </c>
      <c r="B126" s="4" t="s">
        <f>=HYPERLINK("https://www.leilaoonline.net/lote/detalhe/127790", " Imóvel MATRÍCULA nº 25.153 do Cartório de Registro de Imóveis de Serra Negra/SP. INSCRIÇÃO FISCAL nº 02.02.72.002.00 da Prefeitura Municipal de Lindoia/SP. DESCRIÇÃO: o LOTE DE TERRENO sob número 02 da quadra B, do loteamento denominado Jardim Encostas do Lago, situado no perímetro urbano, em Lindo")</f>
      </c>
      <c r="C126" s="4" t="inlineStr">
        <is>
          <t>Aguardando</t>
        </is>
      </c>
      <c r="D126" s="4" t="inlineStr">
        <is>
          <t>0</t>
        </is>
      </c>
      <c r="E126" s="5" t="inlineStr">
        <is>
          <t>87.100,00</t>
        </is>
      </c>
      <c r="F126" s="4" t="inlineStr">
        <is>
          <t>0.00</t>
        </is>
      </c>
    </row>
    <row collapsed="false" customFormat="false" customHeight="false" hidden="false" ht="12.1" outlineLevel="0" r="127">
      <c r="A127" s="5" t="s">
        <f>=HYPERLINK("https://www.leilaoonline.net/lote/detalhe/127817", "117")</f>
      </c>
      <c r="B127" s="4" t="s">
        <f>=HYPERLINK("https://www.leilaoonline.net/lote/detalhe/127817", " FRAÇÃO IDEAL de propriedade de JOSÉ RODRIGUES DA SILVA, CPF 372.291.924-04, equivalente a 50% do imóvel MATRÍCULA nº 227.166 do 12º Cartório de Registro de Imóveis de São Paulo/SP. CONTRIBUINTE nº 112.717.0025-4 da Prefeitura do Município de São Paulo/SP. DESCRIÇÃO: um TERRENO situado na Rua Plínio")</f>
      </c>
      <c r="C127" s="4" t="inlineStr">
        <is>
          <t>Aguardando</t>
        </is>
      </c>
      <c r="D127" s="4" t="inlineStr">
        <is>
          <t>0</t>
        </is>
      </c>
      <c r="E127" s="5" t="inlineStr">
        <is>
          <t>98.000,00</t>
        </is>
      </c>
      <c r="F127" s="4" t="inlineStr">
        <is>
          <t>0.00</t>
        </is>
      </c>
    </row>
    <row collapsed="false" customFormat="false" customHeight="false" hidden="false" ht="12.1" outlineLevel="0" r="128">
      <c r="A128" s="5" t="s">
        <f>=HYPERLINK("https://www.leilaoonline.net/lote/detalhe/127813", "118")</f>
      </c>
      <c r="B128" s="4" t="s">
        <f>=HYPERLINK("https://www.leilaoonline.net/lote/detalhe/127813", " 1) 90 bolas marmorizadas nº 8, avaliadas em R$ 1.685,88; 2) 60 bolas fantasia nº 8, avaliadas em R$ 1.254,96; 3) 55 bolas super futeboys nº 8, avaliadas em R$ 3.275,58; 4) 80 bolas master nº 8, avaliadas em R$ 2.358,72; 5) 120 bolas futebol sortidas, avaliadas em R$ 2.247,84; 6) 56 bolas futebol nº")</f>
      </c>
      <c r="C128" s="4" t="inlineStr">
        <is>
          <t>Aguardando</t>
        </is>
      </c>
      <c r="D128" s="4" t="inlineStr">
        <is>
          <t>0</t>
        </is>
      </c>
      <c r="E128" s="5" t="inlineStr">
        <is>
          <t>1.110.909,00</t>
        </is>
      </c>
      <c r="F128" s="4" t="inlineStr">
        <is>
          <t>0.00</t>
        </is>
      </c>
    </row>
    <row collapsed="false" customFormat="false" customHeight="false" hidden="false" ht="12.1" outlineLevel="0" r="129">
      <c r="A129" s="5" t="s">
        <f>=HYPERLINK("https://www.leilaoonline.net/lote/detalhe/127803", "119")</f>
      </c>
      <c r="B129" s="4" t="s">
        <f>=HYPERLINK("https://www.leilaoonline.net/lote/detalhe/127803", " 26) 130 bolas EVA nº 08 Barbie, avaliadas em R$ 1.711,71; 27) 185 bolas cx. Ben 10, avaliadas em R$ 1.235,95; 28) 150 bolas EVA Ben 10-v, avaliadas em R$ 1.975,05; 29) 100 bolas EVA Spiderman-v, avaliadas em R$ 1.316,70; 30) 132 bolas EVA nº 8 Moranguinho, avaliadas em R$ 1.738,04; 31) 155 cx. Mora")</f>
      </c>
      <c r="C129" s="4" t="inlineStr">
        <is>
          <t>Aguardando</t>
        </is>
      </c>
      <c r="D129" s="4" t="inlineStr">
        <is>
          <t>0</t>
        </is>
      </c>
      <c r="E129" s="5" t="inlineStr">
        <is>
          <t>658.745,00</t>
        </is>
      </c>
      <c r="F129" s="4" t="inlineStr">
        <is>
          <t>0.00</t>
        </is>
      </c>
    </row>
    <row collapsed="false" customFormat="false" customHeight="false" hidden="false" ht="12.1" outlineLevel="0" r="130">
      <c r="A130" s="5" t="s">
        <f>=HYPERLINK("https://www.leilaoonline.net/lote/detalhe/127819", "120")</f>
      </c>
      <c r="B130" s="4" t="s">
        <f>=HYPERLINK("https://www.leilaoonline.net/lote/detalhe/127819", " - 01(uma) Máquina para biselamento de bordas de curvas com diâmetro de meia polegada até seis polegadas, marca Ming Heng, modelo YWDJ3204B e série 1009170. Certificou o Oficial de Justiça em 01 de junho de 2017: “máquina em regular estado de conservação e funcionamento.”   Observação: Conforme cons")</f>
      </c>
      <c r="C130" s="4" t="inlineStr">
        <is>
          <t>Aguardando</t>
        </is>
      </c>
      <c r="D130" s="4" t="inlineStr">
        <is>
          <t>0</t>
        </is>
      </c>
      <c r="E130" s="5" t="inlineStr">
        <is>
          <t>13.000,00</t>
        </is>
      </c>
      <c r="F130" s="4" t="inlineStr">
        <is>
          <t>0.00</t>
        </is>
      </c>
    </row>
    <row collapsed="false" customFormat="false" customHeight="false" hidden="false" ht="12.1" outlineLevel="0" r="131">
      <c r="A131" s="5" t="s">
        <f>=HYPERLINK("https://www.leilaoonline.net/lote/detalhe/127824", "121")</f>
      </c>
      <c r="B131" s="4" t="s">
        <f>=HYPERLINK("https://www.leilaoonline.net/lote/detalhe/127824", " Imóvel MATRÍCULA 6.093 do Cartório de Registro de Imóveis de Itapevi/SP. INSCRIÇÃO FISCAL nº 23.123.14.79.0776.00.000 da Prefeitura do Município de Itapevi/SP. DESCRIÇÃO: um TERRENO URBANO designado por Chácara 11-P-1, do loteamento denominado "Vitápolis", situado na Rua dos Umbus, no município e c")</f>
      </c>
      <c r="C131" s="4" t="inlineStr">
        <is>
          <t>Aguardando</t>
        </is>
      </c>
      <c r="D131" s="4" t="inlineStr">
        <is>
          <t>0</t>
        </is>
      </c>
      <c r="E131" s="5" t="inlineStr">
        <is>
          <t>332.000,00</t>
        </is>
      </c>
      <c r="F131" s="4" t="inlineStr">
        <is>
          <t>0.00</t>
        </is>
      </c>
    </row>
    <row collapsed="false" customFormat="false" customHeight="false" hidden="false" ht="12.1" outlineLevel="0" r="132">
      <c r="A132" s="5" t="s">
        <f>=HYPERLINK("https://www.leilaoonline.net/lote/detalhe/127814", "122")</f>
      </c>
      <c r="B132" s="4" t="s">
        <f>=HYPERLINK("https://www.leilaoonline.net/lote/detalhe/127814", " A PARTE IDEAL CORRESPONDENTE A 1/6 DO IMÓVEL DE MATRÍCULA Nº 98.463 DO 11º CARTÓRIO DE REGISTRO DE IMÓVEIS DE SÃO PAULO/SP, DE PROPRIEDADE DE ANTONIO SENATRO. Nº CONTRIBUINTE: 088.036.0193-7. DESCRIÇÃO: A parte ideal correspondente a 1/6 do apartamento nº 61, localizado no 6º andar do Edifício Robe")</f>
      </c>
      <c r="C132" s="4" t="inlineStr">
        <is>
          <t>Aguardando</t>
        </is>
      </c>
      <c r="D132" s="4" t="inlineStr">
        <is>
          <t>0</t>
        </is>
      </c>
      <c r="E132" s="5" t="inlineStr">
        <is>
          <t>2.766.413,00</t>
        </is>
      </c>
      <c r="F132" s="4" t="inlineStr">
        <is>
          <t>0.00</t>
        </is>
      </c>
    </row>
    <row collapsed="false" customFormat="false" customHeight="false" hidden="false" ht="12.1" outlineLevel="0" r="133">
      <c r="A133" s="5" t="s">
        <f>=HYPERLINK("https://www.leilaoonline.net/lote/detalhe/127809", "123")</f>
      </c>
      <c r="B133" s="4" t="s">
        <f>=HYPERLINK("https://www.leilaoonline.net/lote/detalhe/127809", " 1) IMÓVEL DE MATRÍCULA Nº 62.376 DO CARTÓRIO DE REGISTRO DE IMÓVEIS DE BARUERI/SP. INSCRIÇÃO CADASTRAL: 05.62.47.0309.000.000. DESCRIÇÃO: Lote nº 01 da quadra 36, do loteamento denominado Serra dos Cristais, no município de Pirapora do Bom Jesus, da comarca de Barueri, medindo 12,51m de frente para")</f>
      </c>
      <c r="C133" s="4" t="inlineStr">
        <is>
          <t>Aguardando</t>
        </is>
      </c>
      <c r="D133" s="4" t="inlineStr">
        <is>
          <t>0</t>
        </is>
      </c>
      <c r="E133" s="5" t="inlineStr">
        <is>
          <t>91.600,00</t>
        </is>
      </c>
      <c r="F133" s="4" t="inlineStr">
        <is>
          <t>0.00</t>
        </is>
      </c>
    </row>
    <row collapsed="false" customFormat="false" customHeight="false" hidden="false" ht="12.1" outlineLevel="0" r="134">
      <c r="A134" s="5" t="s">
        <f>=HYPERLINK("https://www.leilaoonline.net/lote/detalhe/127801", "124")</f>
      </c>
      <c r="B134" s="4" t="s">
        <f>=HYPERLINK("https://www.leilaoonline.net/lote/detalhe/127801", " 1) 01 (uma) impressora marca HP, modelo Laserjet Pro 200 Color MFP M276NW, CF145A, serial BRDSF9KVNL, 110/220v, 50/60Hz, em aparente bom estado de conservação e funcionamento (laudo de 29/11/2021), avaliada em R$ 1.300,00; 2) 30 (trinta) carteiras tipo universitárias, usadas, em madeira, com estofa")</f>
      </c>
      <c r="C134" s="4" t="inlineStr">
        <is>
          <t>Aguardando</t>
        </is>
      </c>
      <c r="D134" s="4" t="inlineStr">
        <is>
          <t>0</t>
        </is>
      </c>
      <c r="E134" s="5" t="inlineStr">
        <is>
          <t>710,00</t>
        </is>
      </c>
      <c r="F134" s="4" t="inlineStr">
        <is>
          <t>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2026-09-30T01:52:38.00Z</dcterms:created>
  <dc:creator>Tellks Tecnologia</dc:creator>
  <cp:revision>0</cp:revision>
</cp:coreProperties>
</file>