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12/07/2022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=HYPERLINK("https://www.leilaoonline.net/lote/detalhe/134038", "002")</f>
      </c>
      <c r="B11" s="4" t="s">
        <f>=HYPERLINK("https://www.leilaoonline.net/lote/detalhe/134038", " 30 GARRAFAS DE CACHAÇA SABOR UMBURANA COM MEL - 700ml CADA GARRAFA")</f>
      </c>
      <c r="C11" s="4" t="inlineStr">
        <is>
          <t>Não vendido</t>
        </is>
      </c>
      <c r="D11" s="4" t="inlineStr">
        <is>
          <t>0</t>
        </is>
      </c>
      <c r="E11" s="5" t="inlineStr">
        <is>
          <t>250,00</t>
        </is>
      </c>
      <c r="F11" s="4" t="inlineStr">
        <is>
          <t>50.00</t>
        </is>
      </c>
    </row>
    <row collapsed="false" customFormat="false" customHeight="false" hidden="false" ht="12.1" outlineLevel="0" r="12">
      <c r="A12" s="5" t="s">
        <f>=HYPERLINK("https://www.leilaoonline.net/lote/detalhe/134028", "004")</f>
      </c>
      <c r="B12" s="4" t="s">
        <f>=HYPERLINK("https://www.leilaoonline.net/lote/detalhe/134028", "[ VÍDEO ] FATIADOR DE FRIOS MANUAL (MANIVELA) ANTIGO  (FUNCIONANDO)")</f>
      </c>
      <c r="C12" s="4" t="inlineStr">
        <is>
          <t>Não vendido</t>
        </is>
      </c>
      <c r="D12" s="4" t="inlineStr">
        <is>
          <t>0</t>
        </is>
      </c>
      <c r="E12" s="5" t="inlineStr">
        <is>
          <t>150,00</t>
        </is>
      </c>
      <c r="F12" s="4" t="inlineStr">
        <is>
          <t>50.00</t>
        </is>
      </c>
    </row>
    <row collapsed="false" customFormat="false" customHeight="false" hidden="false" ht="12.1" outlineLevel="0" r="13">
      <c r="A13" s="5" t="s">
        <f>=HYPERLINK("https://www.leilaoonline.net/lote/detalhe/134039", "005")</f>
      </c>
      <c r="B13" s="4" t="s">
        <f>=HYPERLINK("https://www.leilaoonline.net/lote/detalhe/134039", " LOTE C/ DIVERSOS BRINQUEDOS. L4 ( NO ESTADO).")</f>
      </c>
      <c r="C13" s="4" t="inlineStr">
        <is>
          <t>Não vendido</t>
        </is>
      </c>
      <c r="D13" s="4" t="inlineStr">
        <is>
          <t>0</t>
        </is>
      </c>
      <c r="E13" s="5" t="inlineStr">
        <is>
          <t>80,00</t>
        </is>
      </c>
      <c r="F13" s="4" t="inlineStr">
        <is>
          <t>50.00</t>
        </is>
      </c>
    </row>
    <row collapsed="false" customFormat="false" customHeight="false" hidden="false" ht="12.1" outlineLevel="0" r="14">
      <c r="A14" s="5" t="s">
        <f>=HYPERLINK("https://www.leilaoonline.net/lote/detalhe/133999", "009")</f>
      </c>
      <c r="B14" s="4" t="s">
        <f>=HYPERLINK("https://www.leilaoonline.net/lote/detalhe/133999", " [ VÍDEO ] HONDA CB 550 FOUR. ANO 1976. CAFÉ RACER. RELÍQUIA PARA COLECIONADORES. Documentos em ordem.")</f>
      </c>
      <c r="C14" s="4" t="inlineStr">
        <is>
          <t>Não vendido</t>
        </is>
      </c>
      <c r="D14" s="4" t="inlineStr">
        <is>
          <t>8</t>
        </is>
      </c>
      <c r="E14" s="5" t="inlineStr">
        <is>
          <t>21.100,00</t>
        </is>
      </c>
      <c r="F14" s="4" t="inlineStr">
        <is>
          <t>200.00</t>
        </is>
      </c>
    </row>
    <row collapsed="false" customFormat="false" customHeight="false" hidden="false" ht="12.1" outlineLevel="0" r="15">
      <c r="A15" s="5" t="s">
        <f>=HYPERLINK("https://www.leilaoonline.net/lote/detalhe/134031", "012")</f>
      </c>
      <c r="B15" s="4" t="s">
        <f>=HYPERLINK("https://www.leilaoonline.net/lote/detalhe/134031", "LOTE C/ DIVERSOS BRINQUEDOS.E PEÇAS (Ref. L3)")</f>
      </c>
      <c r="C15" s="4" t="inlineStr">
        <is>
          <t>Não vendido</t>
        </is>
      </c>
      <c r="D15" s="4" t="inlineStr">
        <is>
          <t>0</t>
        </is>
      </c>
      <c r="E15" s="5" t="inlineStr">
        <is>
          <t>80,00</t>
        </is>
      </c>
      <c r="F15" s="4" t="inlineStr">
        <is>
          <t>50.00</t>
        </is>
      </c>
    </row>
    <row collapsed="false" customFormat="false" customHeight="false" hidden="false" ht="12.1" outlineLevel="0" r="16">
      <c r="A16" s="5" t="s">
        <f>=HYPERLINK("https://www.leilaoonline.net/lote/detalhe/133991", "013")</f>
      </c>
      <c r="B16" s="4" t="s">
        <f>=HYPERLINK("https://www.leilaoonline.net/lote/detalhe/133991", " Vespa Piaggio M3 ano 1959, Pintura nova em Pu. Obs: está com a parte mecânica desmontada, possui documentos antigos de placa amarela.Raridade para Colecionadores.")</f>
      </c>
      <c r="C16" s="4" t="inlineStr">
        <is>
          <t>Não vendido</t>
        </is>
      </c>
      <c r="D16" s="4" t="inlineStr">
        <is>
          <t>0</t>
        </is>
      </c>
      <c r="E16" s="5" t="inlineStr">
        <is>
          <t>3.500,00</t>
        </is>
      </c>
      <c r="F16" s="4" t="inlineStr">
        <is>
          <t>150.00</t>
        </is>
      </c>
    </row>
    <row collapsed="false" customFormat="false" customHeight="false" hidden="false" ht="12.1" outlineLevel="0" r="17">
      <c r="A17" s="5" t="s">
        <f>=HYPERLINK("https://www.leilaoonline.net/lote/detalhe/133989", "014")</f>
      </c>
      <c r="B17" s="4" t="s">
        <f>=HYPERLINK("https://www.leilaoonline.net/lote/detalhe/133989", "[ VÍDEO ] Motocicleta Zündapp. Ano 1952. Mod. Ks 601. Foram fabricadas na Alemanha pós 2º Guerra Mundial. Existem apenas 5.075 unidades. Motor 600 Cc box cardan. Relíquia, totalmente Original, para colecionadores. Em funcionamento. Sem placa e sem documento.")</f>
      </c>
      <c r="C17" s="4" t="inlineStr">
        <is>
          <t>Não vendido</t>
        </is>
      </c>
      <c r="D17" s="4" t="inlineStr">
        <is>
          <t>0</t>
        </is>
      </c>
      <c r="E17" s="5" t="inlineStr">
        <is>
          <t>35.000,00</t>
        </is>
      </c>
      <c r="F17" s="4" t="inlineStr">
        <is>
          <t>250.00</t>
        </is>
      </c>
    </row>
    <row collapsed="false" customFormat="false" customHeight="false" hidden="false" ht="12.1" outlineLevel="0" r="18">
      <c r="A18" s="5" t="s">
        <f>=HYPERLINK("https://www.leilaoonline.net/lote/detalhe/134021", "015")</f>
      </c>
      <c r="B18" s="4" t="s">
        <f>=HYPERLINK("https://www.leilaoonline.net/lote/detalhe/134021", " LOTE C/ 06 ARMÁRIOS DE RODÍZIOS, COM 02 GAVETAS CADA. (POUCO USO).")</f>
      </c>
      <c r="C18" s="4" t="inlineStr">
        <is>
          <t>Não vendido</t>
        </is>
      </c>
      <c r="D18" s="4" t="inlineStr">
        <is>
          <t>0</t>
        </is>
      </c>
      <c r="E18" s="5" t="inlineStr">
        <is>
          <t>200,00</t>
        </is>
      </c>
      <c r="F18" s="4" t="inlineStr">
        <is>
          <t>50.00</t>
        </is>
      </c>
    </row>
    <row collapsed="false" customFormat="false" customHeight="false" hidden="false" ht="12.1" outlineLevel="0" r="19">
      <c r="A19" s="5" t="s">
        <f>=HYPERLINK("https://www.leilaoonline.net/lote/detalhe/134040", "016")</f>
      </c>
      <c r="B19" s="4" t="s">
        <f>=HYPERLINK("https://www.leilaoonline.net/lote/detalhe/134040", " LOTE C/ DIVERSOS BRINQUEDOS. L5 ( NO ESTADO).")</f>
      </c>
      <c r="C19" s="4" t="inlineStr">
        <is>
          <t>Não vendido</t>
        </is>
      </c>
      <c r="D19" s="4" t="inlineStr">
        <is>
          <t>0</t>
        </is>
      </c>
      <c r="E19" s="5" t="inlineStr">
        <is>
          <t>80,00</t>
        </is>
      </c>
      <c r="F19" s="4" t="inlineStr">
        <is>
          <t>50.00</t>
        </is>
      </c>
    </row>
    <row collapsed="false" customFormat="false" customHeight="false" hidden="false" ht="12.1" outlineLevel="0" r="20">
      <c r="A20" s="5" t="s">
        <f>=HYPERLINK("https://www.leilaoonline.net/lote/detalhe/133994", "017")</f>
      </c>
      <c r="B20" s="4" t="s">
        <f>=HYPERLINK("https://www.leilaoonline.net/lote/detalhe/133994", "Triciclo velocípede Antigo, totalmente Original,  Relíquia para Colecionadores")</f>
      </c>
      <c r="C20" s="4" t="inlineStr">
        <is>
          <t>Não vendido</t>
        </is>
      </c>
      <c r="D20" s="4" t="inlineStr">
        <is>
          <t>1</t>
        </is>
      </c>
      <c r="E20" s="5" t="inlineStr">
        <is>
          <t>400,00</t>
        </is>
      </c>
      <c r="F20" s="4" t="inlineStr">
        <is>
          <t>50.00</t>
        </is>
      </c>
    </row>
    <row collapsed="false" customFormat="false" customHeight="false" hidden="false" ht="12.1" outlineLevel="0" r="21">
      <c r="A21" s="5" t="s">
        <f>=HYPERLINK("https://www.leilaoonline.net/lote/detalhe/134020", "018")</f>
      </c>
      <c r="B21" s="4" t="s">
        <f>=HYPERLINK("https://www.leilaoonline.net/lote/detalhe/134020", " LOTE C/ 06 ARMÁRIOS DE RODÍZIOS, COM 02 GAVETAS CADA. (POUCO USO).")</f>
      </c>
      <c r="C21" s="4" t="inlineStr">
        <is>
          <t>Não vendido</t>
        </is>
      </c>
      <c r="D21" s="4" t="inlineStr">
        <is>
          <t>0</t>
        </is>
      </c>
      <c r="E21" s="5" t="inlineStr">
        <is>
          <t>200,00</t>
        </is>
      </c>
      <c r="F21" s="4" t="inlineStr">
        <is>
          <t>50.00</t>
        </is>
      </c>
    </row>
    <row collapsed="false" customFormat="false" customHeight="false" hidden="false" ht="12.1" outlineLevel="0" r="22">
      <c r="A22" s="5" t="s">
        <f>=HYPERLINK("https://www.leilaoonline.net/lote/detalhe/134025", "019")</f>
      </c>
      <c r="B22" s="4" t="s">
        <f>=HYPERLINK("https://www.leilaoonline.net/lote/detalhe/134025", " 30 GARRAFAS DE CACHAÇA SABOR UMBURANA - 700ml CADA GARRAFA")</f>
      </c>
      <c r="C22" s="4" t="inlineStr">
        <is>
          <t>Não vendido</t>
        </is>
      </c>
      <c r="D22" s="4" t="inlineStr">
        <is>
          <t>0</t>
        </is>
      </c>
      <c r="E22" s="5" t="inlineStr">
        <is>
          <t>250,00</t>
        </is>
      </c>
      <c r="F22" s="4" t="inlineStr">
        <is>
          <t>50.00</t>
        </is>
      </c>
    </row>
    <row collapsed="false" customFormat="false" customHeight="false" hidden="false" ht="12.1" outlineLevel="0" r="23">
      <c r="A23" s="5" t="s">
        <f>=HYPERLINK("https://www.leilaoonline.net/lote/detalhe/133990", "020")</f>
      </c>
      <c r="B23" s="4" t="s">
        <f>=HYPERLINK("https://www.leilaoonline.net/lote/detalhe/133990", " Motocicleta Zündapp Db 202. Ano 1951 de 200cc. Pós Segunda Guerra Mundial. Relíquia, totalmente original, para colecionadores. Sem placa e sem documento. (Carretinha não faz parte do lote))")</f>
      </c>
      <c r="C23" s="4" t="inlineStr">
        <is>
          <t>Não vendido</t>
        </is>
      </c>
      <c r="D23" s="4" t="inlineStr">
        <is>
          <t>0</t>
        </is>
      </c>
      <c r="E23" s="5" t="inlineStr">
        <is>
          <t>7.500,00</t>
        </is>
      </c>
      <c r="F23" s="4" t="inlineStr">
        <is>
          <t>250.00</t>
        </is>
      </c>
    </row>
    <row collapsed="false" customFormat="false" customHeight="false" hidden="false" ht="12.1" outlineLevel="0" r="24">
      <c r="A24" s="5" t="s">
        <f>=HYPERLINK("https://www.leilaoonline.net/lote/detalhe/133964", "021")</f>
      </c>
      <c r="B24" s="4" t="s">
        <f>=HYPERLINK("https://www.leilaoonline.net/lote/detalhe/133964", " Monark Monareta Tandem Dupla ano 1982. Totalmente Original. Relíquia para Colecionadores.")</f>
      </c>
      <c r="C24" s="4" t="inlineStr">
        <is>
          <t>Não vendido</t>
        </is>
      </c>
      <c r="D24" s="4" t="inlineStr">
        <is>
          <t>0</t>
        </is>
      </c>
      <c r="E24" s="5" t="inlineStr">
        <is>
          <t>2.000,00</t>
        </is>
      </c>
      <c r="F24" s="4" t="inlineStr">
        <is>
          <t>50.00</t>
        </is>
      </c>
    </row>
    <row collapsed="false" customFormat="false" customHeight="false" hidden="false" ht="12.1" outlineLevel="0" r="25">
      <c r="A25" s="5" t="s">
        <f>=HYPERLINK("https://www.leilaoonline.net/lote/detalhe/134022", "023")</f>
      </c>
      <c r="B25" s="4" t="s">
        <f>=HYPERLINK("https://www.leilaoonline.net/lote/detalhe/134022", " LOTE DE BANCO ALTOS E CADEIRA, SENDO: 03 BANCOS ALTO DE LUXE COR BRANCA; 01 BANCO ALTO TIPO CONCHA , ACENTO EM MADEIRA E 01 CADEIRA COR BRANCA")</f>
      </c>
      <c r="C25" s="4" t="inlineStr">
        <is>
          <t>Não vendido</t>
        </is>
      </c>
      <c r="D25" s="4" t="inlineStr">
        <is>
          <t>0</t>
        </is>
      </c>
      <c r="E25" s="5" t="inlineStr">
        <is>
          <t>250,00</t>
        </is>
      </c>
      <c r="F25" s="4" t="inlineStr">
        <is>
          <t>50.00</t>
        </is>
      </c>
    </row>
    <row collapsed="false" customFormat="false" customHeight="false" hidden="false" ht="12.1" outlineLevel="0" r="26">
      <c r="A26" s="5" t="s">
        <f>=HYPERLINK("https://www.leilaoonline.net/lote/detalhe/133965", "024")</f>
      </c>
      <c r="B26" s="4" t="s">
        <f>=HYPERLINK("https://www.leilaoonline.net/lote/detalhe/133965", "MONARK MONARETA GEMINI, ARO 20 PRIMEIRO MODELO DA MONARETA. INSPIRADA NO PROJETO GEMINI DA NASA DOS U.S.A, POR ISSO TEM O DISPOSITIVO DE ENGATE COM ESSE NOME. TOTALMENTE RESTAURADA. RELÍQUIA P/ COLECIONADORES.")</f>
      </c>
      <c r="C26" s="4" t="inlineStr">
        <is>
          <t>Não vendido</t>
        </is>
      </c>
      <c r="D26" s="4" t="inlineStr">
        <is>
          <t>0</t>
        </is>
      </c>
      <c r="E26" s="5" t="inlineStr">
        <is>
          <t>950,00</t>
        </is>
      </c>
      <c r="F26" s="4" t="inlineStr">
        <is>
          <t>100.00</t>
        </is>
      </c>
    </row>
    <row collapsed="false" customFormat="false" customHeight="false" hidden="false" ht="12.1" outlineLevel="0" r="27">
      <c r="A27" s="5" t="s">
        <f>=HYPERLINK("https://www.leilaoonline.net/lote/detalhe/133995", "025")</f>
      </c>
      <c r="B27" s="4" t="s">
        <f>=HYPERLINK("https://www.leilaoonline.net/lote/detalhe/133995", "Mini Jipe Antigo, Original todo em metal, Raridade para Colecionadores")</f>
      </c>
      <c r="C27" s="4" t="inlineStr">
        <is>
          <t>Não vendido</t>
        </is>
      </c>
      <c r="D27" s="4" t="inlineStr">
        <is>
          <t>1</t>
        </is>
      </c>
      <c r="E27" s="5" t="inlineStr">
        <is>
          <t>400,00</t>
        </is>
      </c>
      <c r="F27" s="4" t="inlineStr">
        <is>
          <t>50.00</t>
        </is>
      </c>
    </row>
    <row collapsed="false" customFormat="false" customHeight="false" hidden="false" ht="12.1" outlineLevel="0" r="28">
      <c r="A28" s="5" t="s">
        <f>=HYPERLINK("https://www.leilaoonline.net/lote/detalhe/133972", "026")</f>
      </c>
      <c r="B28" s="4" t="s">
        <f>=HYPERLINK("https://www.leilaoonline.net/lote/detalhe/133972", " BONECO DO FOFÃO GRANDE, ORIGINAL DE ÉPOCA , DÉCADA DE 1980 ")</f>
      </c>
      <c r="C28" s="4" t="inlineStr">
        <is>
          <t>Não vendido</t>
        </is>
      </c>
      <c r="D28" s="4" t="inlineStr">
        <is>
          <t>0</t>
        </is>
      </c>
      <c r="E28" s="5" t="inlineStr">
        <is>
          <t>450,00</t>
        </is>
      </c>
      <c r="F28" s="4" t="inlineStr">
        <is>
          <t>100.00</t>
        </is>
      </c>
    </row>
    <row collapsed="false" customFormat="false" customHeight="false" hidden="false" ht="12.1" outlineLevel="0" r="29">
      <c r="A29" s="5" t="s">
        <f>=HYPERLINK("https://www.leilaoonline.net/lote/detalhe/133973", "027")</f>
      </c>
      <c r="B29" s="4" t="s">
        <f>=HYPERLINK("https://www.leilaoonline.net/lote/detalhe/133973",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9" s="4" t="inlineStr">
        <is>
          <t>Não vendido</t>
        </is>
      </c>
      <c r="D29" s="4" t="inlineStr">
        <is>
          <t>0</t>
        </is>
      </c>
      <c r="E29" s="5" t="inlineStr">
        <is>
          <t>450,00</t>
        </is>
      </c>
      <c r="F29" s="4" t="inlineStr">
        <is>
          <t>50.00</t>
        </is>
      </c>
    </row>
    <row collapsed="false" customFormat="false" customHeight="false" hidden="false" ht="12.1" outlineLevel="0" r="30">
      <c r="A30" s="5" t="s">
        <f>=HYPERLINK("https://www.leilaoonline.net/lote/detalhe/134041", "028")</f>
      </c>
      <c r="B30" s="4" t="s">
        <f>=HYPERLINK("https://www.leilaoonline.net/lote/detalhe/134041", " LOTE C/ DIVERSOS BRINQUEDOS. L6 ( NO ESTADO).")</f>
      </c>
      <c r="C30" s="4" t="inlineStr">
        <is>
          <t>Não vendido</t>
        </is>
      </c>
      <c r="D30" s="4" t="inlineStr">
        <is>
          <t>0</t>
        </is>
      </c>
      <c r="E30" s="5" t="inlineStr">
        <is>
          <t>80,00</t>
        </is>
      </c>
      <c r="F30" s="4" t="inlineStr">
        <is>
          <t>50.00</t>
        </is>
      </c>
    </row>
    <row collapsed="false" customFormat="false" customHeight="false" hidden="false" ht="12.1" outlineLevel="0" r="31">
      <c r="A31" s="5" t="s">
        <f>=HYPERLINK("https://www.leilaoonline.net/lote/detalhe/134029", "029")</f>
      </c>
      <c r="B31" s="4" t="s">
        <f>=HYPERLINK("https://www.leilaoonline.net/lote/detalhe/134029", "LOTE C/ DIVERSOS BRINQUEDOS.E PEÇAS  (Ref. L1)")</f>
      </c>
      <c r="C31" s="4" t="inlineStr">
        <is>
          <t>Não vendido</t>
        </is>
      </c>
      <c r="D31" s="4" t="inlineStr">
        <is>
          <t>0</t>
        </is>
      </c>
      <c r="E31" s="5" t="inlineStr">
        <is>
          <t>80,00</t>
        </is>
      </c>
      <c r="F31" s="4" t="inlineStr">
        <is>
          <t>50.00</t>
        </is>
      </c>
    </row>
    <row collapsed="false" customFormat="false" customHeight="false" hidden="false" ht="12.1" outlineLevel="0" r="32">
      <c r="A32" s="5" t="s">
        <f>=HYPERLINK("https://www.leilaoonline.net/lote/detalhe/133993", "030")</f>
      </c>
      <c r="B32" s="4" t="s">
        <f>=HYPERLINK("https://www.leilaoonline.net/lote/detalhe/133993", "100 GARRAFAS DE CACHAÇA SABORES VARIADOS - 700ml CADA GARRAFA")</f>
      </c>
      <c r="C32" s="4" t="inlineStr">
        <is>
          <t>Não vendido</t>
        </is>
      </c>
      <c r="D32" s="4" t="inlineStr">
        <is>
          <t>0</t>
        </is>
      </c>
      <c r="E32" s="5" t="inlineStr">
        <is>
          <t>990,00</t>
        </is>
      </c>
      <c r="F32" s="4" t="inlineStr">
        <is>
          <t>50.00</t>
        </is>
      </c>
    </row>
    <row collapsed="false" customFormat="false" customHeight="false" hidden="false" ht="12.1" outlineLevel="0" r="33">
      <c r="A33" s="5" t="s">
        <f>=HYPERLINK("https://www.leilaoonline.net/lote/detalhe/134023", "031")</f>
      </c>
      <c r="B33" s="4" t="s">
        <f>=HYPERLINK("https://www.leilaoonline.net/lote/detalhe/134023", " LOTE CONTENDO 100 CÉDULAS DE DINHEIRO ANTIGO ORIGINAL, DE VÁRIOS VALORES E ÉPOCAS,  EM EXCELENTE ESTADO DE CONSERVAÇÃO, RARIDADE PARA COLECIONADORES.")</f>
      </c>
      <c r="C33" s="4" t="inlineStr">
        <is>
          <t>Vendido</t>
        </is>
      </c>
      <c r="D33" s="4" t="inlineStr">
        <is>
          <t>1</t>
        </is>
      </c>
      <c r="E33" s="5" t="inlineStr">
        <is>
          <t>150,00</t>
        </is>
      </c>
      <c r="F33" s="4" t="inlineStr">
        <is>
          <t>50.00</t>
        </is>
      </c>
    </row>
    <row collapsed="false" customFormat="false" customHeight="false" hidden="false" ht="12.1" outlineLevel="0" r="34">
      <c r="A34" s="5" t="s">
        <f>=HYPERLINK("https://www.leilaoonline.net/lote/detalhe/134024", "032")</f>
      </c>
      <c r="B34" s="4" t="s">
        <f>=HYPERLINK("https://www.leilaoonline.net/lote/detalhe/134024", " 30 GARRAFAS DE CACHAÇA SABOR COQUNHO MEL - 700ml CADA GARRAFA")</f>
      </c>
      <c r="C34" s="4" t="inlineStr">
        <is>
          <t>Não vendido</t>
        </is>
      </c>
      <c r="D34" s="4" t="inlineStr">
        <is>
          <t>0</t>
        </is>
      </c>
      <c r="E34" s="5" t="inlineStr">
        <is>
          <t>250,00</t>
        </is>
      </c>
      <c r="F34" s="4" t="inlineStr">
        <is>
          <t>50.00</t>
        </is>
      </c>
    </row>
    <row collapsed="false" customFormat="false" customHeight="false" hidden="false" ht="12.1" outlineLevel="0" r="35">
      <c r="A35" s="5" t="s">
        <f>=HYPERLINK("https://www.leilaoonline.net/lote/detalhe/133970", "033")</f>
      </c>
      <c r="B35" s="4" t="s">
        <f>=HYPERLINK("https://www.leilaoonline.net/lote/detalhe/133970", "BICICLETA CALOI FÓRMULA C-3 , C/ SELETOR DE CÂMBIO DE 03 MANCHAS. RELÍQUIA PARA COLECIONADORES.")</f>
      </c>
      <c r="C35" s="4" t="inlineStr">
        <is>
          <t>Lote retirado</t>
        </is>
      </c>
      <c r="D35" s="4" t="inlineStr">
        <is>
          <t>1</t>
        </is>
      </c>
      <c r="E35" s="5" t="inlineStr">
        <is>
          <t>950,00</t>
        </is>
      </c>
      <c r="F35" s="4" t="inlineStr">
        <is>
          <t>50.00</t>
        </is>
      </c>
    </row>
    <row collapsed="false" customFormat="false" customHeight="false" hidden="false" ht="12.1" outlineLevel="0" r="36">
      <c r="A36" s="5" t="s">
        <f>=HYPERLINK("https://www.leilaoonline.net/lote/detalhe/134003", "034")</f>
      </c>
      <c r="B36" s="4" t="s">
        <f>=HYPERLINK("https://www.leilaoonline.net/lote/detalhe/134003", "[ VÍDEOS ] LOTE CONTENDO 500 CÉDULAS DE DINHEIRO ANTIGO ORIGINAL, DE VÁRIOS VALORES E ÉPOCAS,  EM EXCELENTE ESTADO DE CONSERVAÇÃO,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=HYPERLINK("https://www.leilaoonline.net/lote/detalhe/134044", "035")</f>
      </c>
      <c r="B37" s="4" t="s">
        <f>=HYPERLINK("https://www.leilaoonline.net/lote/detalhe/134044", " LOTE C/ DIVERSOS BRINQUEDOS. L7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=HYPERLINK("https://www.leilaoonline.net/lote/detalhe/134002", "037")</f>
      </c>
      <c r="B38" s="4" t="s">
        <f>=HYPERLINK("https://www.leilaoonline.net/lote/detalhe/134002", "[ VÍDEOS ] LOTE CONTENDO 500 CÉDULAS DE DINHEIRO ANTIGO ORIGINAL, DE VÁRIOS VALORES E ÉPOCAS,  EM EXCELENTE ESTADO DE CONSERVAÇÃO, RARIDADE PARA COLECIONADORES.")</f>
      </c>
      <c r="C38" s="4" t="inlineStr">
        <is>
          <t>Não vendido</t>
        </is>
      </c>
      <c r="D38" s="4" t="inlineStr">
        <is>
          <t>0</t>
        </is>
      </c>
      <c r="E38" s="5" t="inlineStr">
        <is>
          <t>750,00</t>
        </is>
      </c>
      <c r="F38" s="4" t="inlineStr">
        <is>
          <t>50.00</t>
        </is>
      </c>
    </row>
    <row collapsed="false" customFormat="false" customHeight="false" hidden="false" ht="12.1" outlineLevel="0" r="39">
      <c r="A39" s="5" t="s">
        <f>=HYPERLINK("https://www.leilaoonline.net/lote/detalhe/133997", "038")</f>
      </c>
      <c r="B39" s="4" t="s">
        <f>=HYPERLINK("https://www.leilaoonline.net/lote/detalhe/133997", "Cadeira Barbeiro, James Barker, Século 19, Funcionando, Raridade para Colecionadores.")</f>
      </c>
      <c r="C39" s="4" t="inlineStr">
        <is>
          <t>Vendido</t>
        </is>
      </c>
      <c r="D39" s="4" t="inlineStr">
        <is>
          <t>1</t>
        </is>
      </c>
      <c r="E39" s="5" t="inlineStr">
        <is>
          <t>2.900,00</t>
        </is>
      </c>
      <c r="F39" s="4" t="inlineStr">
        <is>
          <t>200.00</t>
        </is>
      </c>
    </row>
    <row collapsed="false" customFormat="false" customHeight="false" hidden="false" ht="12.1" outlineLevel="0" r="40">
      <c r="A40" s="5" t="s">
        <f>=HYPERLINK("https://www.leilaoonline.net/lote/detalhe/134026", "039")</f>
      </c>
      <c r="B40" s="4" t="s">
        <f>=HYPERLINK("https://www.leilaoonline.net/lote/detalhe/134026", " Monark Barrinha  Circular aro 20 Mirim, breque de pé, Raridade para Colecionadores")</f>
      </c>
      <c r="C40" s="4" t="inlineStr">
        <is>
          <t>Não vendido</t>
        </is>
      </c>
      <c r="D40" s="4" t="inlineStr">
        <is>
          <t>0</t>
        </is>
      </c>
      <c r="E40" s="5" t="inlineStr">
        <is>
          <t>850,00</t>
        </is>
      </c>
      <c r="F40" s="4" t="inlineStr">
        <is>
          <t>100.00</t>
        </is>
      </c>
    </row>
    <row collapsed="false" customFormat="false" customHeight="false" hidden="false" ht="12.1" outlineLevel="0" r="41">
      <c r="A41" s="5" t="s">
        <f>=HYPERLINK("https://www.leilaoonline.net/lote/detalhe/134004", "040")</f>
      </c>
      <c r="B41" s="4" t="s">
        <f>=HYPERLINK("https://www.leilaoonline.net/lote/detalhe/134004", " Lote Contendo: 01 gazebo, 01 barraca e 01 piscina.")</f>
      </c>
      <c r="C41" s="4" t="inlineStr">
        <is>
          <t>Não vendido</t>
        </is>
      </c>
      <c r="D41" s="4" t="inlineStr">
        <is>
          <t>0</t>
        </is>
      </c>
      <c r="E41" s="5" t="inlineStr">
        <is>
          <t>150,00</t>
        </is>
      </c>
      <c r="F41" s="4" t="inlineStr">
        <is>
          <t>50.00</t>
        </is>
      </c>
    </row>
    <row collapsed="false" customFormat="false" customHeight="false" hidden="false" ht="12.1" outlineLevel="0" r="42">
      <c r="A42" s="5" t="s">
        <f>=HYPERLINK("https://www.leilaoonline.net/lote/detalhe/134027", "041")</f>
      </c>
      <c r="B42" s="4" t="s">
        <f>=HYPERLINK("https://www.leilaoonline.net/lote/detalhe/134027", " Monark Monareta Dobramatic Aro 20 Garupão, Raridade da década de 1970, para Colecionadores")</f>
      </c>
      <c r="C42" s="4" t="inlineStr">
        <is>
          <t>Não vendido</t>
        </is>
      </c>
      <c r="D42" s="4" t="inlineStr">
        <is>
          <t>0</t>
        </is>
      </c>
      <c r="E42" s="5" t="inlineStr">
        <is>
          <t>750,00</t>
        </is>
      </c>
      <c r="F42" s="4" t="inlineStr">
        <is>
          <t>50.00</t>
        </is>
      </c>
    </row>
    <row collapsed="false" customFormat="false" customHeight="false" hidden="false" ht="12.1" outlineLevel="0" r="43">
      <c r="A43" s="5" t="s">
        <f>=HYPERLINK("https://www.leilaoonline.net/lote/detalhe/134019", "042")</f>
      </c>
      <c r="B43" s="4" t="s">
        <f>=HYPERLINK("https://www.leilaoonline.net/lote/detalhe/134019", " LOTE CONTENDO 100 CÉDULAS DE DINHEIRO ANTIGO ORIGINAL, DE VÁRIOS VALORES E ÉPOCAS,  EM EXCELENTE ESTADO DE CONSERVAÇÃO, RARIDADE PARA COLECIONADORES.")</f>
      </c>
      <c r="C43" s="4" t="inlineStr">
        <is>
          <t>Vendido</t>
        </is>
      </c>
      <c r="D43" s="4" t="inlineStr">
        <is>
          <t>1</t>
        </is>
      </c>
      <c r="E43" s="5" t="inlineStr">
        <is>
          <t>150,00</t>
        </is>
      </c>
      <c r="F43" s="4" t="inlineStr">
        <is>
          <t>50.00</t>
        </is>
      </c>
    </row>
    <row collapsed="false" customFormat="false" customHeight="false" hidden="false" ht="12.1" outlineLevel="0" r="44">
      <c r="A44" s="5" t="s">
        <f>=HYPERLINK("https://www.leilaoonline.net/lote/detalhe/133960", "043")</f>
      </c>
      <c r="B44" s="4" t="s">
        <f>=HYPERLINK("https://www.leilaoonline.net/lote/detalhe/133960", " BICICLETA ORIGINAL. POUCO USO.")</f>
      </c>
      <c r="C44" s="4" t="inlineStr">
        <is>
          <t>Não vendido</t>
        </is>
      </c>
      <c r="D44" s="4" t="inlineStr">
        <is>
          <t>0</t>
        </is>
      </c>
      <c r="E44" s="5" t="inlineStr">
        <is>
          <t>100,00</t>
        </is>
      </c>
      <c r="F44" s="4" t="inlineStr">
        <is>
          <t>50.00</t>
        </is>
      </c>
    </row>
    <row collapsed="false" customFormat="false" customHeight="false" hidden="false" ht="12.1" outlineLevel="0" r="45">
      <c r="A45" s="5" t="s">
        <f>=HYPERLINK("https://www.leilaoonline.net/lote/detalhe/134042", "044")</f>
      </c>
      <c r="B45" s="4" t="s">
        <f>=HYPERLINK("https://www.leilaoonline.net/lote/detalhe/134042", " LOTE C/ DIVERSOS BRINQUEDOS. L8 ( NO ESTADO).")</f>
      </c>
      <c r="C45" s="4" t="inlineStr">
        <is>
          <t>Não vendido</t>
        </is>
      </c>
      <c r="D45" s="4" t="inlineStr">
        <is>
          <t>0</t>
        </is>
      </c>
      <c r="E45" s="5" t="inlineStr">
        <is>
          <t>80,00</t>
        </is>
      </c>
      <c r="F45" s="4" t="inlineStr">
        <is>
          <t>50.00</t>
        </is>
      </c>
    </row>
    <row collapsed="false" customFormat="false" customHeight="false" hidden="false" ht="12.1" outlineLevel="0" r="46">
      <c r="A46" s="5" t="s">
        <f>=HYPERLINK("https://www.leilaoonline.net/lote/detalhe/133966", "045")</f>
      </c>
      <c r="B46" s="4" t="s">
        <f>=HYPERLINK("https://www.leilaoonline.net/lote/detalhe/133966", " Bicicleta Antiga Pepita, Relíquia p/ Colecionadores, ( no estado).")</f>
      </c>
      <c r="C46" s="4" t="inlineStr">
        <is>
          <t>Vendido</t>
        </is>
      </c>
      <c r="D46" s="4" t="inlineStr">
        <is>
          <t>1</t>
        </is>
      </c>
      <c r="E46" s="5" t="inlineStr">
        <is>
          <t>80,00</t>
        </is>
      </c>
      <c r="F46" s="4" t="inlineStr">
        <is>
          <t>50.00</t>
        </is>
      </c>
    </row>
    <row collapsed="false" customFormat="false" customHeight="false" hidden="false" ht="12.1" outlineLevel="0" r="47">
      <c r="A47" s="5" t="s">
        <f>=HYPERLINK("https://www.leilaoonline.net/lote/detalhe/134030", "046")</f>
      </c>
      <c r="B47" s="4" t="s">
        <f>=HYPERLINK("https://www.leilaoonline.net/lote/detalhe/134030", "LOTE C/ DIVERSOS BRINQUEDOS.E PEÇAS  (Ref. L2)")</f>
      </c>
      <c r="C47" s="4" t="inlineStr">
        <is>
          <t>Não vendido</t>
        </is>
      </c>
      <c r="D47" s="4" t="inlineStr">
        <is>
          <t>0</t>
        </is>
      </c>
      <c r="E47" s="5" t="inlineStr">
        <is>
          <t>80,00</t>
        </is>
      </c>
      <c r="F47" s="4" t="inlineStr">
        <is>
          <t>50.00</t>
        </is>
      </c>
    </row>
    <row collapsed="false" customFormat="false" customHeight="false" hidden="false" ht="12.1" outlineLevel="0" r="48">
      <c r="A48" s="5" t="s">
        <f>=HYPERLINK("https://www.leilaoonline.net/lote/detalhe/133996", "047")</f>
      </c>
      <c r="B48" s="4" t="s">
        <f>=HYPERLINK("https://www.leilaoonline.net/lote/detalhe/133996",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=HYPERLINK("https://www.leilaoonline.net/lote/detalhe/133974", "048")</f>
      </c>
      <c r="B49" s="4" t="s">
        <f>=HYPERLINK("https://www.leilaoonline.net/lote/detalhe/133974", " Monark Monareta Mirim aro 14, Raridade da década de 1970, para Colecionadores")</f>
      </c>
      <c r="C49" s="4" t="inlineStr">
        <is>
          <t>Não vendido</t>
        </is>
      </c>
      <c r="D49" s="4" t="inlineStr">
        <is>
          <t>0</t>
        </is>
      </c>
      <c r="E49" s="5" t="inlineStr">
        <is>
          <t>450,00</t>
        </is>
      </c>
      <c r="F49" s="4" t="inlineStr">
        <is>
          <t>50.00</t>
        </is>
      </c>
    </row>
    <row collapsed="false" customFormat="false" customHeight="false" hidden="false" ht="12.1" outlineLevel="0" r="50">
      <c r="A50" s="5" t="s">
        <f>=HYPERLINK("https://www.leilaoonline.net/lote/detalhe/133998", "049")</f>
      </c>
      <c r="B50" s="4" t="s">
        <f>=HYPERLINK("https://www.leilaoonline.net/lote/detalhe/133998", "Conjunto de poltronas Sofá da Renascença, Histórico e Raro, da Realeza do Império do Café, Para Colecionadores")</f>
      </c>
      <c r="C50" s="4" t="inlineStr">
        <is>
          <t>Não vendido</t>
        </is>
      </c>
      <c r="D50" s="4" t="inlineStr">
        <is>
          <t>0</t>
        </is>
      </c>
      <c r="E50" s="5" t="inlineStr">
        <is>
          <t>9.900,00</t>
        </is>
      </c>
      <c r="F50" s="4" t="inlineStr">
        <is>
          <t>200.00</t>
        </is>
      </c>
    </row>
    <row collapsed="false" customFormat="false" customHeight="false" hidden="false" ht="12.1" outlineLevel="0" r="51">
      <c r="A51" s="5" t="s">
        <f>=HYPERLINK("https://www.leilaoonline.net/lote/detalhe/134007", "051")</f>
      </c>
      <c r="B51" s="4" t="s">
        <f>=HYPERLINK("https://www.leilaoonline.net/lote/detalhe/134007", " Lote C/ 25 aparelhos de telefone p/ diversos Ramais e funções")</f>
      </c>
      <c r="C51" s="4" t="inlineStr">
        <is>
          <t>Não vendido</t>
        </is>
      </c>
      <c r="D51" s="4" t="inlineStr">
        <is>
          <t>0</t>
        </is>
      </c>
      <c r="E51" s="5" t="inlineStr">
        <is>
          <t>80,00</t>
        </is>
      </c>
      <c r="F51" s="4" t="inlineStr">
        <is>
          <t>50.00</t>
        </is>
      </c>
    </row>
    <row collapsed="false" customFormat="false" customHeight="false" hidden="false" ht="12.1" outlineLevel="0" r="52">
      <c r="A52" s="5" t="s">
        <f>=HYPERLINK("https://www.leilaoonline.net/lote/detalhe/133978", "053")</f>
      </c>
      <c r="B52" s="4" t="s">
        <f>=HYPERLINK("https://www.leilaoonline.net/lote/detalhe/133978", " Monark Monareta medalha de Ouro , Raridade da década de 1970, Para Colecionadores")</f>
      </c>
      <c r="C52" s="4" t="inlineStr">
        <is>
          <t>Não vendido</t>
        </is>
      </c>
      <c r="D52" s="4" t="inlineStr">
        <is>
          <t>0</t>
        </is>
      </c>
      <c r="E52" s="5" t="inlineStr">
        <is>
          <t>900,00</t>
        </is>
      </c>
      <c r="F52" s="4" t="inlineStr">
        <is>
          <t>50.00</t>
        </is>
      </c>
    </row>
    <row collapsed="false" customFormat="false" customHeight="false" hidden="false" ht="12.1" outlineLevel="0" r="53">
      <c r="A53" s="5" t="s">
        <f>=HYPERLINK("https://www.leilaoonline.net/lote/detalhe/133977", "054")</f>
      </c>
      <c r="B53" s="4" t="s">
        <f>=HYPERLINK("https://www.leilaoonline.net/lote/detalhe/133977", " Monark Monareta medalha de Ouro , Raridade da década de 1970, Para Colecionadores")</f>
      </c>
      <c r="C53" s="4" t="inlineStr">
        <is>
          <t>Não vendido</t>
        </is>
      </c>
      <c r="D53" s="4" t="inlineStr">
        <is>
          <t>0</t>
        </is>
      </c>
      <c r="E53" s="5" t="inlineStr">
        <is>
          <t>900,00</t>
        </is>
      </c>
      <c r="F53" s="4" t="inlineStr">
        <is>
          <t>50.00</t>
        </is>
      </c>
    </row>
    <row collapsed="false" customFormat="false" customHeight="false" hidden="false" ht="12.1" outlineLevel="0" r="54">
      <c r="A54" s="5" t="s">
        <f>=HYPERLINK("https://www.leilaoonline.net/lote/detalhe/134018", "055")</f>
      </c>
      <c r="B54" s="4" t="s">
        <f>=HYPERLINK("https://www.leilaoonline.net/lote/detalhe/134018", " LOTE CONTENDO 100 CÉDULAS DE DINHEIRO ANTIGO ORIGINAL, DE VÁRIOS VALORES E ÉPOCAS,  EM EXCELENTE ESTADO DE CONSERVAÇÃO, RARIDADE PARA COLECIONADORES.")</f>
      </c>
      <c r="C54" s="4" t="inlineStr">
        <is>
          <t>Não vendido</t>
        </is>
      </c>
      <c r="D54" s="4" t="inlineStr">
        <is>
          <t>0</t>
        </is>
      </c>
      <c r="E54" s="5" t="inlineStr">
        <is>
          <t>150,00</t>
        </is>
      </c>
      <c r="F54" s="4" t="inlineStr">
        <is>
          <t>50.00</t>
        </is>
      </c>
    </row>
    <row collapsed="false" customFormat="false" customHeight="false" hidden="false" ht="12.1" outlineLevel="0" r="55">
      <c r="A55" s="5" t="s">
        <f>=HYPERLINK("https://www.leilaoonline.net/lote/detalhe/134000", "056")</f>
      </c>
      <c r="B55" s="4" t="s">
        <f>=HYPERLINK("https://www.leilaoonline.net/lote/detalhe/134000", " Caloi Cross aro 20, Antiga da década de 1980, Original para Colecionadores")</f>
      </c>
      <c r="C55" s="4" t="inlineStr">
        <is>
          <t>Não vendido</t>
        </is>
      </c>
      <c r="D55" s="4" t="inlineStr">
        <is>
          <t>0</t>
        </is>
      </c>
      <c r="E55" s="5" t="inlineStr">
        <is>
          <t>250,00</t>
        </is>
      </c>
      <c r="F55" s="4" t="inlineStr">
        <is>
          <t>50.00</t>
        </is>
      </c>
    </row>
    <row collapsed="false" customFormat="false" customHeight="false" hidden="false" ht="12.1" outlineLevel="0" r="56">
      <c r="A56" s="5" t="s">
        <f>=HYPERLINK("https://www.leilaoonline.net/lote/detalhe/134001", "057")</f>
      </c>
      <c r="B56" s="4" t="s">
        <f>=HYPERLINK("https://www.leilaoonline.net/lote/detalhe/134001", " 04 Máquinas de escrever Marca Olivetti  mod  Linea 98")</f>
      </c>
      <c r="C56" s="4" t="inlineStr">
        <is>
          <t>Não vendido</t>
        </is>
      </c>
      <c r="D56" s="4" t="inlineStr">
        <is>
          <t>0</t>
        </is>
      </c>
      <c r="E56" s="5" t="inlineStr">
        <is>
          <t>80,00</t>
        </is>
      </c>
      <c r="F56" s="4" t="inlineStr">
        <is>
          <t>50.00</t>
        </is>
      </c>
    </row>
    <row collapsed="false" customFormat="false" customHeight="false" hidden="false" ht="12.1" outlineLevel="0" r="57">
      <c r="A57" s="5" t="s">
        <f>=HYPERLINK("https://www.leilaoonline.net/lote/detalhe/133957", "058")</f>
      </c>
      <c r="B57" s="4" t="s">
        <f>=HYPERLINK("https://www.leilaoonline.net/lote/detalhe/133957", " Caloi Ceci aro 26, Relíquia da p/ Colecionadores.")</f>
      </c>
      <c r="C57" s="4" t="inlineStr">
        <is>
          <t>Não vendido</t>
        </is>
      </c>
      <c r="D57" s="4" t="inlineStr">
        <is>
          <t>0</t>
        </is>
      </c>
      <c r="E57" s="5" t="inlineStr">
        <is>
          <t>250,00</t>
        </is>
      </c>
      <c r="F57" s="4" t="inlineStr">
        <is>
          <t>50.00</t>
        </is>
      </c>
    </row>
    <row collapsed="false" customFormat="false" customHeight="false" hidden="false" ht="12.1" outlineLevel="0" r="58">
      <c r="A58" s="5" t="s">
        <f>=HYPERLINK("https://www.leilaoonline.net/lote/detalhe/133992", "059")</f>
      </c>
      <c r="B58" s="4" t="s">
        <f>=HYPERLINK("https://www.leilaoonline.net/lote/detalhe/133992", "200 GARRAFAS DE CACHAÇA SABORES VARIADOS - 700ml CADA GARRAFA")</f>
      </c>
      <c r="C58" s="4" t="inlineStr">
        <is>
          <t>Não vendido</t>
        </is>
      </c>
      <c r="D58" s="4" t="inlineStr">
        <is>
          <t>0</t>
        </is>
      </c>
      <c r="E58" s="5" t="inlineStr">
        <is>
          <t>1.850,00</t>
        </is>
      </c>
      <c r="F58" s="4" t="inlineStr">
        <is>
          <t>50.00</t>
        </is>
      </c>
    </row>
    <row collapsed="false" customFormat="false" customHeight="false" hidden="false" ht="12.1" outlineLevel="0" r="59">
      <c r="A59" s="5" t="s">
        <f>=HYPERLINK("https://www.leilaoonline.net/lote/detalhe/134048", "060")</f>
      </c>
      <c r="B59" s="4" t="s">
        <f>=HYPERLINK("https://www.leilaoonline.net/lote/detalhe/134048", "30 GARRAFAS DE CACHAÇA DE CARVALHO 720ml CADA GARRAFA")</f>
      </c>
      <c r="C59" s="4" t="inlineStr">
        <is>
          <t>Não vendido</t>
        </is>
      </c>
      <c r="D59" s="4" t="inlineStr">
        <is>
          <t>0</t>
        </is>
      </c>
      <c r="E59" s="5" t="inlineStr">
        <is>
          <t>250,00</t>
        </is>
      </c>
      <c r="F59" s="4" t="inlineStr">
        <is>
          <t>50.00</t>
        </is>
      </c>
    </row>
    <row collapsed="false" customFormat="false" customHeight="false" hidden="false" ht="12.1" outlineLevel="0" r="60">
      <c r="A60" s="5" t="s">
        <f>=HYPERLINK("https://www.leilaoonline.net/lote/detalhe/134043", "061")</f>
      </c>
      <c r="B60" s="4" t="s">
        <f>=HYPERLINK("https://www.leilaoonline.net/lote/detalhe/134043", " LOTE C/ DIVERSOS BRINQUEDOS. L9 ( NO ESTADO).")</f>
      </c>
      <c r="C60" s="4" t="inlineStr">
        <is>
          <t>Não vendido</t>
        </is>
      </c>
      <c r="D60" s="4" t="inlineStr">
        <is>
          <t>0</t>
        </is>
      </c>
      <c r="E60" s="5" t="inlineStr">
        <is>
          <t>80,00</t>
        </is>
      </c>
      <c r="F60" s="4" t="inlineStr">
        <is>
          <t>50.00</t>
        </is>
      </c>
    </row>
    <row collapsed="false" customFormat="false" customHeight="false" hidden="false" ht="12.1" outlineLevel="0" r="61">
      <c r="A61" s="5" t="s">
        <f>=HYPERLINK("https://www.leilaoonline.net/lote/detalhe/133968", "062")</f>
      </c>
      <c r="B61" s="4" t="s">
        <f>=HYPERLINK("https://www.leilaoonline.net/lote/detalhe/133968", " Conjunto Carrinho de Bebê e Cadeirinha automotiva , marca Hércules, Década de 1970, Relíquia para Colecionadores")</f>
      </c>
      <c r="C61" s="4" t="inlineStr">
        <is>
          <t>Não vendido</t>
        </is>
      </c>
      <c r="D61" s="4" t="inlineStr">
        <is>
          <t>0</t>
        </is>
      </c>
      <c r="E61" s="5" t="inlineStr">
        <is>
          <t>200,00</t>
        </is>
      </c>
      <c r="F61" s="4" t="inlineStr">
        <is>
          <t>50.00</t>
        </is>
      </c>
    </row>
    <row collapsed="false" customFormat="false" customHeight="false" hidden="false" ht="12.1" outlineLevel="0" r="62">
      <c r="A62" s="5" t="s">
        <f>=HYPERLINK("https://www.leilaoonline.net/lote/detalhe/133971", "063")</f>
      </c>
      <c r="B62" s="4" t="s">
        <f>=HYPERLINK("https://www.leilaoonline.net/lote/detalhe/133971", " Monark Monareta Dobramatic Garupão, Aro 20, Brasil de Ouro Raridade da década de 1970, Relíquia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=HYPERLINK("https://www.leilaoonline.net/lote/detalhe/134046", "064")</f>
      </c>
      <c r="B63" s="4" t="s">
        <f>=HYPERLINK("https://www.leilaoonline.net/lote/detalhe/134046", "30 GARRAFAS DE CACHAÇA DE CARVALHO 720ml CADA GARRAFA")</f>
      </c>
      <c r="C63" s="4" t="inlineStr">
        <is>
          <t>Não vendido</t>
        </is>
      </c>
      <c r="D63" s="4" t="inlineStr">
        <is>
          <t>0</t>
        </is>
      </c>
      <c r="E63" s="5" t="inlineStr">
        <is>
          <t>250,00</t>
        </is>
      </c>
      <c r="F63" s="4" t="inlineStr">
        <is>
          <t>50.00</t>
        </is>
      </c>
    </row>
    <row collapsed="false" customFormat="false" customHeight="false" hidden="false" ht="12.1" outlineLevel="0" r="64">
      <c r="A64" s="5" t="s">
        <f>=HYPERLINK("https://www.leilaoonline.net/lote/detalhe/134049", "065")</f>
      </c>
      <c r="B64" s="4" t="s">
        <f>=HYPERLINK("https://www.leilaoonline.net/lote/detalhe/134049", "30 GARRAFAS DE CACHAÇA DE CARVALHO 720ml CADA GARRAFA")</f>
      </c>
      <c r="C64" s="4" t="inlineStr">
        <is>
          <t>Não vendido</t>
        </is>
      </c>
      <c r="D64" s="4" t="inlineStr">
        <is>
          <t>0</t>
        </is>
      </c>
      <c r="E64" s="5" t="inlineStr">
        <is>
          <t>250,00</t>
        </is>
      </c>
      <c r="F64" s="4" t="inlineStr">
        <is>
          <t>50.00</t>
        </is>
      </c>
    </row>
    <row collapsed="false" customFormat="false" customHeight="false" hidden="false" ht="12.1" outlineLevel="0" r="65">
      <c r="A65" s="5" t="s">
        <f>=HYPERLINK("https://www.leilaoonline.net/lote/detalhe/133945", "066")</f>
      </c>
      <c r="B65" s="4" t="s">
        <f>=HYPERLINK("https://www.leilaoonline.net/lote/detalhe/133945", " LOTE COM APROX. 100 UNIDADES DE SPINNERS , DIVERSOS MODELOS E CORES. (sem uso, nas caixas) [ Confira o Vídeo ]")</f>
      </c>
      <c r="C65" s="4" t="inlineStr">
        <is>
          <t>Não vendido</t>
        </is>
      </c>
      <c r="D65" s="4" t="inlineStr">
        <is>
          <t>0</t>
        </is>
      </c>
      <c r="E65" s="5" t="inlineStr">
        <is>
          <t>150,00</t>
        </is>
      </c>
      <c r="F65" s="4" t="inlineStr">
        <is>
          <t>50.00</t>
        </is>
      </c>
    </row>
    <row collapsed="false" customFormat="false" customHeight="false" hidden="false" ht="12.1" outlineLevel="0" r="66">
      <c r="A66" s="5" t="s">
        <f>=HYPERLINK("https://www.leilaoonline.net/lote/detalhe/133959", "067")</f>
      </c>
      <c r="B66" s="4" t="s">
        <f>=HYPERLINK("https://www.leilaoonline.net/lote/detalhe/133959", " BICICLETA ORIGINAL, CÂMBIO DUPLO DE MARCHA")</f>
      </c>
      <c r="C66" s="4" t="inlineStr">
        <is>
          <t>Não vendido</t>
        </is>
      </c>
      <c r="D66" s="4" t="inlineStr">
        <is>
          <t>0</t>
        </is>
      </c>
      <c r="E66" s="5" t="inlineStr">
        <is>
          <t>150,00</t>
        </is>
      </c>
      <c r="F66" s="4" t="inlineStr">
        <is>
          <t>50.00</t>
        </is>
      </c>
    </row>
    <row collapsed="false" customFormat="false" customHeight="false" hidden="false" ht="12.1" outlineLevel="0" r="67">
      <c r="A67" s="5" t="s">
        <f>=HYPERLINK("https://www.leilaoonline.net/lote/detalhe/133976", "068")</f>
      </c>
      <c r="B67" s="4" t="s">
        <f>=HYPERLINK("https://www.leilaoonline.net/lote/detalhe/133976", " Caloi Berlineta Aro 20 Dobrável, Relíquia, para Colecionadores")</f>
      </c>
      <c r="C67" s="4" t="inlineStr">
        <is>
          <t>Não vendido</t>
        </is>
      </c>
      <c r="D67" s="4" t="inlineStr">
        <is>
          <t>0</t>
        </is>
      </c>
      <c r="E67" s="5" t="inlineStr">
        <is>
          <t>750,00</t>
        </is>
      </c>
      <c r="F67" s="4" t="inlineStr">
        <is>
          <t>50.00</t>
        </is>
      </c>
    </row>
    <row collapsed="false" customFormat="false" customHeight="false" hidden="false" ht="12.1" outlineLevel="0" r="68">
      <c r="A68" s="5" t="s">
        <f>=HYPERLINK("https://www.leilaoonline.net/lote/detalhe/134047", "069")</f>
      </c>
      <c r="B68" s="4" t="s">
        <f>=HYPERLINK("https://www.leilaoonline.net/lote/detalhe/134047", "30 GARRAFAS DE CACHAÇA DE CARVALHO 720ml CADA GARRAFA")</f>
      </c>
      <c r="C68" s="4" t="inlineStr">
        <is>
          <t>Não vendido</t>
        </is>
      </c>
      <c r="D68" s="4" t="inlineStr">
        <is>
          <t>0</t>
        </is>
      </c>
      <c r="E68" s="5" t="inlineStr">
        <is>
          <t>250,00</t>
        </is>
      </c>
      <c r="F68" s="4" t="inlineStr">
        <is>
          <t>50.00</t>
        </is>
      </c>
    </row>
    <row collapsed="false" customFormat="false" customHeight="false" hidden="false" ht="12.1" outlineLevel="0" r="69">
      <c r="A69" s="5" t="s">
        <f>=HYPERLINK("https://www.leilaoonline.net/lote/detalhe/134032", "070")</f>
      </c>
      <c r="B69" s="4" t="s">
        <f>=HYPERLINK("https://www.leilaoonline.net/lote/detalhe/134032", "[ VÍDEO ] GRANDE TELÃO ELÉTRICO RETRÁTIL. MED: APROX. 3,50 X 2,50. FUNCIONANDO.")</f>
      </c>
      <c r="C69" s="4" t="inlineStr">
        <is>
          <t>Não vendido</t>
        </is>
      </c>
      <c r="D69" s="4" t="inlineStr">
        <is>
          <t>0</t>
        </is>
      </c>
      <c r="E69" s="5" t="inlineStr">
        <is>
          <t>490,00</t>
        </is>
      </c>
      <c r="F69" s="4" t="inlineStr">
        <is>
          <t>50.00</t>
        </is>
      </c>
    </row>
    <row collapsed="false" customFormat="false" customHeight="false" hidden="false" ht="12.1" outlineLevel="0" r="70">
      <c r="A70" s="5" t="s">
        <f>=HYPERLINK("https://www.leilaoonline.net/lote/detalhe/134050", "071")</f>
      </c>
      <c r="B70" s="4" t="s">
        <f>=HYPERLINK("https://www.leilaoonline.net/lote/detalhe/134050",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=HYPERLINK("https://www.leilaoonline.net/lote/detalhe/134055", "072")</f>
      </c>
      <c r="B71" s="4" t="s">
        <f>=HYPERLINK("https://www.leilaoonline.net/lote/detalhe/134055", " Lote 30 Garrafas Chopp de Vinho Draft Red Garrafas de vidro de 600ml Cada.")</f>
      </c>
      <c r="C71" s="4" t="inlineStr">
        <is>
          <t>Não vendido</t>
        </is>
      </c>
      <c r="D71" s="4" t="inlineStr">
        <is>
          <t>0</t>
        </is>
      </c>
      <c r="E71" s="5" t="inlineStr">
        <is>
          <t>350,00</t>
        </is>
      </c>
      <c r="F71" s="4" t="inlineStr">
        <is>
          <t>50.00</t>
        </is>
      </c>
    </row>
    <row collapsed="false" customFormat="false" customHeight="false" hidden="false" ht="12.1" outlineLevel="0" r="72">
      <c r="A72" s="5" t="s">
        <f>=HYPERLINK("https://www.leilaoonline.net/lote/detalhe/134005", "073")</f>
      </c>
      <c r="B72" s="4" t="s">
        <f>=HYPERLINK("https://www.leilaoonline.net/lote/detalhe/134005", " Lote C/ 25 aparelhos de telefone p/ diversos Ramais e funções")</f>
      </c>
      <c r="C72" s="4" t="inlineStr">
        <is>
          <t>Não vendido</t>
        </is>
      </c>
      <c r="D72" s="4" t="inlineStr">
        <is>
          <t>0</t>
        </is>
      </c>
      <c r="E72" s="5" t="inlineStr">
        <is>
          <t>80,00</t>
        </is>
      </c>
      <c r="F72" s="4" t="inlineStr">
        <is>
          <t>50.00</t>
        </is>
      </c>
    </row>
    <row collapsed="false" customFormat="false" customHeight="false" hidden="false" ht="12.1" outlineLevel="0" r="73">
      <c r="A73" s="5" t="s">
        <f>=HYPERLINK("https://www.leilaoonline.net/lote/detalhe/134009", "074")</f>
      </c>
      <c r="B73" s="4" t="s">
        <f>=HYPERLINK("https://www.leilaoonline.net/lote/detalhe/134009", " Lote C/ 25 aparelhos de telefone p/ diversos Ramais e funções")</f>
      </c>
      <c r="C73" s="4" t="inlineStr">
        <is>
          <t>Não vendido</t>
        </is>
      </c>
      <c r="D73" s="4" t="inlineStr">
        <is>
          <t>0</t>
        </is>
      </c>
      <c r="E73" s="5" t="inlineStr">
        <is>
          <t>80,00</t>
        </is>
      </c>
      <c r="F73" s="4" t="inlineStr">
        <is>
          <t>50.00</t>
        </is>
      </c>
    </row>
    <row collapsed="false" customFormat="false" customHeight="false" hidden="false" ht="12.1" outlineLevel="0" r="74">
      <c r="A74" s="5" t="s">
        <f>=HYPERLINK("https://www.leilaoonline.net/lote/detalhe/133975", "075")</f>
      </c>
      <c r="B74" s="4" t="s">
        <f>=HYPERLINK("https://www.leilaoonline.net/lote/detalhe/133975", " Caloi Formula C 3. Aro 20 , Seletor de Marchas Gt-3,  Câmbio de 03 Marchas no Cubo traseiro, Banco Banana, Relíquia da década de 1980,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=HYPERLINK("https://www.leilaoonline.net/lote/detalhe/134006", "076")</f>
      </c>
      <c r="B75" s="4" t="s">
        <f>=HYPERLINK("https://www.leilaoonline.net/lote/detalhe/134006", " Lote C/ 25 aparelhos de telefone p/ diversos Ramais e funções")</f>
      </c>
      <c r="C75" s="4" t="inlineStr">
        <is>
          <t>Não vendido</t>
        </is>
      </c>
      <c r="D75" s="4" t="inlineStr">
        <is>
          <t>0</t>
        </is>
      </c>
      <c r="E75" s="5" t="inlineStr">
        <is>
          <t>80,00</t>
        </is>
      </c>
      <c r="F75" s="4" t="inlineStr">
        <is>
          <t>50.00</t>
        </is>
      </c>
    </row>
    <row collapsed="false" customFormat="false" customHeight="false" hidden="false" ht="12.1" outlineLevel="0" r="76">
      <c r="A76" s="5" t="s">
        <f>=HYPERLINK("https://www.leilaoonline.net/lote/detalhe/134008", "077")</f>
      </c>
      <c r="B76" s="4" t="s">
        <f>=HYPERLINK("https://www.leilaoonline.net/lote/detalhe/134008", " Lote C/ 25 aparelhos de telefone p/ diversos Ramais e funções")</f>
      </c>
      <c r="C76" s="4" t="inlineStr">
        <is>
          <t>Não vendido</t>
        </is>
      </c>
      <c r="D76" s="4" t="inlineStr">
        <is>
          <t>0</t>
        </is>
      </c>
      <c r="E76" s="5" t="inlineStr">
        <is>
          <t>80,00</t>
        </is>
      </c>
      <c r="F76" s="4" t="inlineStr">
        <is>
          <t>50.00</t>
        </is>
      </c>
    </row>
    <row collapsed="false" customFormat="false" customHeight="false" hidden="false" ht="12.1" outlineLevel="0" r="77">
      <c r="A77" s="5" t="s">
        <f>=HYPERLINK("https://www.leilaoonline.net/lote/detalhe/134010", "078")</f>
      </c>
      <c r="B77" s="4" t="s">
        <f>=HYPERLINK("https://www.leilaoonline.net/lote/detalhe/134010", " Lote C/ 25  aparelhos de telefone p/ diversas funções.")</f>
      </c>
      <c r="C77" s="4" t="inlineStr">
        <is>
          <t>Não vendido</t>
        </is>
      </c>
      <c r="D77" s="4" t="inlineStr">
        <is>
          <t>0</t>
        </is>
      </c>
      <c r="E77" s="5" t="inlineStr">
        <is>
          <t>80,00</t>
        </is>
      </c>
      <c r="F77" s="4" t="inlineStr">
        <is>
          <t>50.00</t>
        </is>
      </c>
    </row>
    <row collapsed="false" customFormat="false" customHeight="false" hidden="false" ht="12.1" outlineLevel="0" r="78">
      <c r="A78" s="5" t="s">
        <f>=HYPERLINK("https://www.leilaoonline.net/lote/detalhe/134011", "079")</f>
      </c>
      <c r="B78" s="4" t="s">
        <f>=HYPERLINK("https://www.leilaoonline.net/lote/detalhe/134011", " Lote C/ 25  aparelhos de telefone p/ diversas funções.")</f>
      </c>
      <c r="C78" s="4" t="inlineStr">
        <is>
          <t>Não vendido</t>
        </is>
      </c>
      <c r="D78" s="4" t="inlineStr">
        <is>
          <t>0</t>
        </is>
      </c>
      <c r="E78" s="5" t="inlineStr">
        <is>
          <t>80,00</t>
        </is>
      </c>
      <c r="F78" s="4" t="inlineStr">
        <is>
          <t>50.00</t>
        </is>
      </c>
    </row>
    <row collapsed="false" customFormat="false" customHeight="false" hidden="false" ht="12.1" outlineLevel="0" r="79">
      <c r="A79" s="5" t="s">
        <f>=HYPERLINK("https://www.leilaoonline.net/lote/detalhe/133985", "080")</f>
      </c>
      <c r="B79" s="4" t="s">
        <f>=HYPERLINK("https://www.leilaoonline.net/lote/detalhe/133985",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=HYPERLINK("https://www.leilaoonline.net/lote/detalhe/133969", "082")</f>
      </c>
      <c r="B80" s="4" t="s">
        <f>=HYPERLINK("https://www.leilaoonline.net/lote/detalhe/133969",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=HYPERLINK("https://www.leilaoonline.net/lote/detalhe/133944", "083")</f>
      </c>
      <c r="B81" s="4" t="s">
        <f>=HYPERLINK("https://www.leilaoonline.net/lote/detalhe/133944", " LOTE COM APROX. 300 UNIDADES DE SPINNERS , DIVERSOS MODELOS E CORES. (sem uso, nas caixas) [ Confira o Vídeo ]")</f>
      </c>
      <c r="C81" s="4" t="inlineStr">
        <is>
          <t>Não vendido</t>
        </is>
      </c>
      <c r="D81" s="4" t="inlineStr">
        <is>
          <t>0</t>
        </is>
      </c>
      <c r="E81" s="5" t="inlineStr">
        <is>
          <t>450,00</t>
        </is>
      </c>
      <c r="F81" s="4" t="inlineStr">
        <is>
          <t>50.00</t>
        </is>
      </c>
    </row>
    <row collapsed="false" customFormat="false" customHeight="false" hidden="false" ht="12.1" outlineLevel="0" r="82">
      <c r="A82" s="5" t="s">
        <f>=HYPERLINK("https://www.leilaoonline.net/lote/detalhe/133967", "084")</f>
      </c>
      <c r="B82" s="4" t="s">
        <f>=HYPERLINK("https://www.leilaoonline.net/lote/detalhe/133967", " Bicicleta Monark Antiga aro 28 , Freio de pé, Banco de Molas, Relíquia para Colecionadores,")</f>
      </c>
      <c r="C82" s="4" t="inlineStr">
        <is>
          <t>Não vendido</t>
        </is>
      </c>
      <c r="D82" s="4" t="inlineStr">
        <is>
          <t>0</t>
        </is>
      </c>
      <c r="E82" s="5" t="inlineStr">
        <is>
          <t>550,00</t>
        </is>
      </c>
      <c r="F82" s="4" t="inlineStr">
        <is>
          <t>50.00</t>
        </is>
      </c>
    </row>
    <row collapsed="false" customFormat="false" customHeight="false" hidden="false" ht="12.1" outlineLevel="0" r="83">
      <c r="A83" s="5" t="s">
        <f>=HYPERLINK("https://www.leilaoonline.net/lote/detalhe/134012", "085")</f>
      </c>
      <c r="B83" s="4" t="s">
        <f>=HYPERLINK("https://www.leilaoonline.net/lote/detalhe/134012", " Lote C/ 25  aparelhos de telefone p/ diversas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=HYPERLINK("https://www.leilaoonline.net/lote/detalhe/134052", "086")</f>
      </c>
      <c r="B84" s="4" t="s">
        <f>=HYPERLINK("https://www.leilaoonline.net/lote/detalhe/134052", " Lote 30 Garrafas Chopp de Vinho Draft Red Garrafas de vidro de 600ml Cada.")</f>
      </c>
      <c r="C84" s="4" t="inlineStr">
        <is>
          <t>Não vendido</t>
        </is>
      </c>
      <c r="D84" s="4" t="inlineStr">
        <is>
          <t>0</t>
        </is>
      </c>
      <c r="E84" s="5" t="inlineStr">
        <is>
          <t>350,00</t>
        </is>
      </c>
      <c r="F84" s="4" t="inlineStr">
        <is>
          <t>50.00</t>
        </is>
      </c>
    </row>
    <row collapsed="false" customFormat="false" customHeight="false" hidden="false" ht="12.1" outlineLevel="0" r="85">
      <c r="A85" s="5" t="s">
        <f>=HYPERLINK("https://www.leilaoonline.net/lote/detalhe/134013", "087")</f>
      </c>
      <c r="B85" s="4" t="s">
        <f>=HYPERLINK("https://www.leilaoonline.net/lote/detalhe/134013", "Lote contendo 06 impressoras Marcas Epson e HP e 01 Horodator Dimep.")</f>
      </c>
      <c r="C85" s="4" t="inlineStr">
        <is>
          <t>Não vendido</t>
        </is>
      </c>
      <c r="D85" s="4" t="inlineStr">
        <is>
          <t>0</t>
        </is>
      </c>
      <c r="E85" s="5" t="inlineStr">
        <is>
          <t>80,00</t>
        </is>
      </c>
      <c r="F85" s="4" t="inlineStr">
        <is>
          <t>50.00</t>
        </is>
      </c>
    </row>
    <row collapsed="false" customFormat="false" customHeight="false" hidden="false" ht="12.1" outlineLevel="0" r="86">
      <c r="A86" s="5" t="s">
        <f>=HYPERLINK("https://www.leilaoonline.net/lote/detalhe/134014", "088")</f>
      </c>
      <c r="B86" s="4" t="s">
        <f>=HYPERLINK("https://www.leilaoonline.net/lote/detalhe/134014",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=HYPERLINK("https://www.leilaoonline.net/lote/detalhe/134016", "089")</f>
      </c>
      <c r="B87" s="4" t="s">
        <f>=HYPERLINK("https://www.leilaoonline.net/lote/detalhe/134016", "[ VÍDEO ] Lote de itens Antigos. Sendo: 01 - Relógio De Ponto, 02-Relógios quadrados grandes, 01 - Campainha de elétrica de Sino. ")</f>
      </c>
      <c r="C87" s="4" t="inlineStr">
        <is>
          <t>Não vendido</t>
        </is>
      </c>
      <c r="D87" s="4" t="inlineStr">
        <is>
          <t>0</t>
        </is>
      </c>
      <c r="E87" s="5" t="inlineStr">
        <is>
          <t>150,00</t>
        </is>
      </c>
      <c r="F87" s="4" t="inlineStr">
        <is>
          <t>50.00</t>
        </is>
      </c>
    </row>
    <row collapsed="false" customFormat="false" customHeight="false" hidden="false" ht="12.1" outlineLevel="0" r="88">
      <c r="A88" s="5" t="s">
        <f>=HYPERLINK("https://www.leilaoonline.net/lote/detalhe/134015", "090")</f>
      </c>
      <c r="B88" s="4" t="s">
        <f>=HYPERLINK("https://www.leilaoonline.net/lote/detalhe/134015", " Lote Contendo 10 equipamentos de impressão e telefonia")</f>
      </c>
      <c r="C88" s="4" t="inlineStr">
        <is>
          <t>Não vendido</t>
        </is>
      </c>
      <c r="D88" s="4" t="inlineStr">
        <is>
          <t>0</t>
        </is>
      </c>
      <c r="E88" s="5" t="inlineStr">
        <is>
          <t>100,00</t>
        </is>
      </c>
      <c r="F88" s="4" t="inlineStr">
        <is>
          <t>50.00</t>
        </is>
      </c>
    </row>
    <row collapsed="false" customFormat="false" customHeight="false" hidden="false" ht="12.1" outlineLevel="0" r="89">
      <c r="A89" s="5" t="s">
        <f>=HYPERLINK("https://www.leilaoonline.net/lote/detalhe/134017", "091")</f>
      </c>
      <c r="B89" s="4" t="s">
        <f>=HYPERLINK("https://www.leilaoonline.net/lote/detalhe/134017", " Lote contendo diversos itens, sendo: 04 telefones sem fio, 02 mini  gravador , 02 Vou, 01 nobrek, 04 vídeo cassete e diversos cabos e outros.")</f>
      </c>
      <c r="C89" s="4" t="inlineStr">
        <is>
          <t>Não vendido</t>
        </is>
      </c>
      <c r="D89" s="4" t="inlineStr">
        <is>
          <t>0</t>
        </is>
      </c>
      <c r="E89" s="5" t="inlineStr">
        <is>
          <t>100,00</t>
        </is>
      </c>
      <c r="F89" s="4" t="inlineStr">
        <is>
          <t>50.00</t>
        </is>
      </c>
    </row>
    <row collapsed="false" customFormat="false" customHeight="false" hidden="false" ht="12.1" outlineLevel="0" r="90">
      <c r="A90" s="5" t="s">
        <f>=HYPERLINK("https://www.leilaoonline.net/lote/detalhe/134045", "092")</f>
      </c>
      <c r="B90" s="4" t="s">
        <f>=HYPERLINK("https://www.leilaoonline.net/lote/detalhe/134045", "30 GARRAFAS DE CACHAÇA DE CARVALHO 720ml CADA GARRAFA")</f>
      </c>
      <c r="C90" s="4" t="inlineStr">
        <is>
          <t>Não vendido</t>
        </is>
      </c>
      <c r="D90" s="4" t="inlineStr">
        <is>
          <t>0</t>
        </is>
      </c>
      <c r="E90" s="5" t="inlineStr">
        <is>
          <t>250,00</t>
        </is>
      </c>
      <c r="F90" s="4" t="inlineStr">
        <is>
          <t>50.00</t>
        </is>
      </c>
    </row>
    <row collapsed="false" customFormat="false" customHeight="false" hidden="false" ht="12.1" outlineLevel="0" r="91">
      <c r="A91" s="5" t="s">
        <f>=HYPERLINK("https://www.leilaoonline.net/lote/detalhe/133962", "093")</f>
      </c>
      <c r="B91" s="4" t="s">
        <f>=HYPERLINK("https://www.leilaoonline.net/lote/detalhe/133962", " Monark Brisa Totalmente Original aro 26, Década de 1980 Relíquia da p/ Colecionadores")</f>
      </c>
      <c r="C91" s="4" t="inlineStr">
        <is>
          <t>Não vendido</t>
        </is>
      </c>
      <c r="D91" s="4" t="inlineStr">
        <is>
          <t>0</t>
        </is>
      </c>
      <c r="E91" s="5" t="inlineStr">
        <is>
          <t>250,00</t>
        </is>
      </c>
      <c r="F91" s="4" t="inlineStr">
        <is>
          <t>50.00</t>
        </is>
      </c>
    </row>
    <row collapsed="false" customFormat="false" customHeight="false" hidden="false" ht="12.1" outlineLevel="0" r="92">
      <c r="A92" s="5" t="s">
        <f>=HYPERLINK("https://www.leilaoonline.net/lote/detalhe/134053", "094")</f>
      </c>
      <c r="B92" s="4" t="s">
        <f>=HYPERLINK("https://www.leilaoonline.net/lote/detalhe/134053", " Lote 30 Garrafas Chopp de Vinho Draft Red Garrafas de vidro de 600ml Cada.")</f>
      </c>
      <c r="C92" s="4" t="inlineStr">
        <is>
          <t>Não vendido</t>
        </is>
      </c>
      <c r="D92" s="4" t="inlineStr">
        <is>
          <t>0</t>
        </is>
      </c>
      <c r="E92" s="5" t="inlineStr">
        <is>
          <t>350,00</t>
        </is>
      </c>
      <c r="F92" s="4" t="inlineStr">
        <is>
          <t>50.00</t>
        </is>
      </c>
    </row>
    <row collapsed="false" customFormat="false" customHeight="false" hidden="false" ht="12.1" outlineLevel="0" r="93">
      <c r="A93" s="5" t="s">
        <f>=HYPERLINK("https://www.leilaoonline.net/lote/detalhe/133940", "098")</f>
      </c>
      <c r="B93" s="4" t="s">
        <f>=HYPERLINK("https://www.leilaoonline.net/lote/detalhe/133940", " LOTE C/ 06 APARELHOS CELULAR E 45  BATERIAS , DIVERSAS MARCAS E MODELOS.")</f>
      </c>
      <c r="C93" s="4" t="inlineStr">
        <is>
          <t>Não vendido</t>
        </is>
      </c>
      <c r="D93" s="4" t="inlineStr">
        <is>
          <t>0</t>
        </is>
      </c>
      <c r="E93" s="5" t="inlineStr">
        <is>
          <t>150,00</t>
        </is>
      </c>
      <c r="F93" s="4" t="inlineStr">
        <is>
          <t>50.00</t>
        </is>
      </c>
    </row>
    <row collapsed="false" customFormat="false" customHeight="false" hidden="false" ht="12.1" outlineLevel="0" r="94">
      <c r="A94" s="5" t="s">
        <f>=HYPERLINK("https://www.leilaoonline.net/lote/detalhe/134051", "099")</f>
      </c>
      <c r="B94" s="4" t="s">
        <f>=HYPERLINK("https://www.leilaoonline.net/lote/detalhe/134051", " Lote 30 Garrafas Cooler de Pêssego Garrafas de vidro de 600ml Cada.")</f>
      </c>
      <c r="C94" s="4" t="inlineStr">
        <is>
          <t>Não vendido</t>
        </is>
      </c>
      <c r="D94" s="4" t="inlineStr">
        <is>
          <t>0</t>
        </is>
      </c>
      <c r="E94" s="5" t="inlineStr">
        <is>
          <t>350,00</t>
        </is>
      </c>
      <c r="F94" s="4" t="inlineStr">
        <is>
          <t>50.00</t>
        </is>
      </c>
    </row>
    <row collapsed="false" customFormat="false" customHeight="false" hidden="false" ht="12.1" outlineLevel="0" r="95">
      <c r="A95" s="5" t="s">
        <f>=HYPERLINK("https://www.leilaoonline.net/lote/detalhe/134057", "100")</f>
      </c>
      <c r="B95" s="4" t="s">
        <f>=HYPERLINK("https://www.leilaoonline.net/lote/detalhe/134057", " Barril de madeira de carvalho de 7 Litros. Cheio de Cachaça envelhecida.")</f>
      </c>
      <c r="C95" s="4" t="inlineStr">
        <is>
          <t>Não vendido</t>
        </is>
      </c>
      <c r="D95" s="4" t="inlineStr">
        <is>
          <t>1</t>
        </is>
      </c>
      <c r="E95" s="5" t="inlineStr">
        <is>
          <t>100,00</t>
        </is>
      </c>
      <c r="F95" s="4" t="inlineStr">
        <is>
          <t>50.00</t>
        </is>
      </c>
    </row>
    <row collapsed="false" customFormat="false" customHeight="false" hidden="false" ht="12.1" outlineLevel="0" r="96">
      <c r="A96" s="5" t="s">
        <f>=HYPERLINK("https://www.leilaoonline.net/lote/detalhe/133953", "103")</f>
      </c>
      <c r="B96" s="4" t="s">
        <f>=HYPERLINK("https://www.leilaoonline.net/lote/detalhe/133953", " 01- Catraca Eletrônica Digital Marca Telemática Codin Catraca 9000 Toda em Metal e inox ( no estado).")</f>
      </c>
      <c r="C96" s="4" t="inlineStr">
        <is>
          <t>Não vendido</t>
        </is>
      </c>
      <c r="D96" s="4" t="inlineStr">
        <is>
          <t>0</t>
        </is>
      </c>
      <c r="E96" s="5" t="inlineStr">
        <is>
          <t>100,00</t>
        </is>
      </c>
      <c r="F96" s="4" t="inlineStr">
        <is>
          <t>50.00</t>
        </is>
      </c>
    </row>
    <row collapsed="false" customFormat="false" customHeight="false" hidden="false" ht="12.1" outlineLevel="0" r="97">
      <c r="A97" s="5" t="s">
        <f>=HYPERLINK("https://www.leilaoonline.net/lote/detalhe/134056", "104")</f>
      </c>
      <c r="B97" s="4" t="s">
        <f>=HYPERLINK("https://www.leilaoonline.net/lote/detalhe/134056", " Lote 30 Garrafas Cooler de Pêssego Garrafas de vidro de 600ml Cada.")</f>
      </c>
      <c r="C97" s="4" t="inlineStr">
        <is>
          <t>Não vendido</t>
        </is>
      </c>
      <c r="D97" s="4" t="inlineStr">
        <is>
          <t>0</t>
        </is>
      </c>
      <c r="E97" s="5" t="inlineStr">
        <is>
          <t>350,00</t>
        </is>
      </c>
      <c r="F97" s="4" t="inlineStr">
        <is>
          <t>50.00</t>
        </is>
      </c>
    </row>
    <row collapsed="false" customFormat="false" customHeight="false" hidden="false" ht="12.1" outlineLevel="0" r="98">
      <c r="A98" s="5" t="s">
        <f>=HYPERLINK("https://www.leilaoonline.net/lote/detalhe/134058", "106")</f>
      </c>
      <c r="B98" s="4" t="s">
        <f>=HYPERLINK("https://www.leilaoonline.net/lote/detalhe/134058", " Barril de madeira de carvalho de 7 Litros. Cheio de Cachaça envelhecida.")</f>
      </c>
      <c r="C98" s="4" t="inlineStr">
        <is>
          <t>Não vendido</t>
        </is>
      </c>
      <c r="D98" s="4" t="inlineStr">
        <is>
          <t>1</t>
        </is>
      </c>
      <c r="E98" s="5" t="inlineStr">
        <is>
          <t>100,00</t>
        </is>
      </c>
      <c r="F98" s="4" t="inlineStr">
        <is>
          <t>50.00</t>
        </is>
      </c>
    </row>
    <row collapsed="false" customFormat="false" customHeight="false" hidden="false" ht="12.1" outlineLevel="0" r="99">
      <c r="A99" s="5" t="s">
        <f>=HYPERLINK("https://www.leilaoonline.net/lote/detalhe/133954", "109")</f>
      </c>
      <c r="B99" s="4" t="s">
        <f>=HYPERLINK("https://www.leilaoonline.net/lote/detalhe/133954", " 01- Catraca Eletrônica Digital Marca Telemática Sistemas Inteligentes  Bloqueio GB 300.Toda em Metal e Inox  ( no estado).")</f>
      </c>
      <c r="C99" s="4" t="inlineStr">
        <is>
          <t>Não vendido</t>
        </is>
      </c>
      <c r="D99" s="4" t="inlineStr">
        <is>
          <t>0</t>
        </is>
      </c>
      <c r="E99" s="5" t="inlineStr">
        <is>
          <t>100,00</t>
        </is>
      </c>
      <c r="F99" s="4" t="inlineStr">
        <is>
          <t>50.00</t>
        </is>
      </c>
    </row>
    <row collapsed="false" customFormat="false" customHeight="false" hidden="false" ht="12.1" outlineLevel="0" r="100">
      <c r="A100" s="5" t="s">
        <f>=HYPERLINK("https://www.leilaoonline.net/lote/detalhe/134054", "110")</f>
      </c>
      <c r="B100" s="4" t="s">
        <f>=HYPERLINK("https://www.leilaoonline.net/lote/detalhe/134054", " Lote 30 Garrafas Cooler de Pêssego Garrafas de vidro de 600ml Cada.")</f>
      </c>
      <c r="C100" s="4" t="inlineStr">
        <is>
          <t>Não vendido</t>
        </is>
      </c>
      <c r="D100" s="4" t="inlineStr">
        <is>
          <t>0</t>
        </is>
      </c>
      <c r="E100" s="5" t="inlineStr">
        <is>
          <t>350,00</t>
        </is>
      </c>
      <c r="F100" s="4" t="inlineStr">
        <is>
          <t>50.00</t>
        </is>
      </c>
    </row>
    <row collapsed="false" customFormat="false" customHeight="false" hidden="false" ht="12.1" outlineLevel="0" r="101">
      <c r="A101" s="5" t="s">
        <f>=HYPERLINK("https://www.leilaoonline.net/lote/detalhe/133961", "116")</f>
      </c>
      <c r="B101" s="4" t="s">
        <f>=HYPERLINK("https://www.leilaoonline.net/lote/detalhe/133961", " Monark Monareta Década de 1980 aro 20, Relíquia p/ Colecionadores ( No estado)")</f>
      </c>
      <c r="C101" s="4" t="inlineStr">
        <is>
          <t>Não vendido</t>
        </is>
      </c>
      <c r="D101" s="4" t="inlineStr">
        <is>
          <t>0</t>
        </is>
      </c>
      <c r="E101" s="5" t="inlineStr">
        <is>
          <t>700,00</t>
        </is>
      </c>
      <c r="F101" s="4" t="inlineStr">
        <is>
          <t>50.00</t>
        </is>
      </c>
    </row>
    <row collapsed="false" customFormat="false" customHeight="false" hidden="false" ht="12.1" outlineLevel="0" r="102">
      <c r="A102" s="5" t="s">
        <f>=HYPERLINK("https://www.leilaoonline.net/lote/detalhe/133955", "121")</f>
      </c>
      <c r="B102" s="4" t="s">
        <f>=HYPERLINK("https://www.leilaoonline.net/lote/detalhe/133955", " 01- Catraca Eletrônica Digital Marca Telemática Sistemas Inteligentes  Bloqueio PD 300.Toda em Metal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=HYPERLINK("https://www.leilaoonline.net/lote/detalhe/133963", "132")</f>
      </c>
      <c r="B103" s="4" t="s">
        <f>=HYPERLINK("https://www.leilaoonline.net/lote/detalhe/133963", "Caloi Ceci aro 26, Relíquia p/ Colecionadores")</f>
      </c>
      <c r="C103" s="4" t="inlineStr">
        <is>
          <t>Não vendido</t>
        </is>
      </c>
      <c r="D103" s="4" t="inlineStr">
        <is>
          <t>0</t>
        </is>
      </c>
      <c r="E103" s="5" t="inlineStr">
        <is>
          <t>250,00</t>
        </is>
      </c>
      <c r="F103" s="4" t="inlineStr">
        <is>
          <t>50.00</t>
        </is>
      </c>
    </row>
    <row collapsed="false" customFormat="false" customHeight="false" hidden="false" ht="12.1" outlineLevel="0" r="104">
      <c r="A104" s="5" t="s">
        <f>=HYPERLINK("https://www.leilaoonline.net/lote/detalhe/133950", "187")</f>
      </c>
      <c r="B104" s="4" t="s">
        <f>=HYPERLINK("https://www.leilaoonline.net/lote/detalhe/133950", " LOTE COM APROX. 100 UNIDADES DE SPINNERS , DIVERSOS MODELOS E CORES. (sem uso, nas caixas) [ Confira o Vídeo ]")</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=HYPERLINK("https://www.leilaoonline.net/lote/detalhe/133941", "192")</f>
      </c>
      <c r="B105" s="4" t="s">
        <f>=HYPERLINK("https://www.leilaoonline.net/lote/detalhe/133941", " Lote contendo coleção 100 unidades  de Mini-Garrafas, de bebidas originais, diversos rótulos e sabores")</f>
      </c>
      <c r="C105" s="4" t="inlineStr">
        <is>
          <t>Não vendido</t>
        </is>
      </c>
      <c r="D105" s="4" t="inlineStr">
        <is>
          <t>0</t>
        </is>
      </c>
      <c r="E105" s="5" t="inlineStr">
        <is>
          <t>450,00</t>
        </is>
      </c>
      <c r="F105" s="4" t="inlineStr">
        <is>
          <t>50.00</t>
        </is>
      </c>
    </row>
    <row collapsed="false" customFormat="false" customHeight="false" hidden="false" ht="12.1" outlineLevel="0" r="106">
      <c r="A106" s="5" t="s">
        <f>=HYPERLINK("https://www.leilaoonline.net/lote/detalhe/133937", "247")</f>
      </c>
      <c r="B106" s="4" t="s">
        <f>=HYPERLINK("https://www.leilaoonline.net/lote/detalhe/133937", "03 GARRAFÕES DE 4,5 LITROS CADA DE CACHAÇA AMARELINHA ENVELHECIDA EM BARRIL DE MADEIRA DE CARVALHO")</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=HYPERLINK("https://www.leilaoonline.net/lote/detalhe/133949", "250")</f>
      </c>
      <c r="B107" s="4" t="s">
        <f>=HYPERLINK("https://www.leilaoonline.net/lote/detalhe/133949", " LOTE COM APROX. 100 UNIDADES DE SPINNERS , DIVERSOS MODELOS E CORES. (sem uso, nas caixas) [ Confira o Vídeo ]")</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=HYPERLINK("https://www.leilaoonline.net/lote/detalhe/133956", "251")</f>
      </c>
      <c r="B108" s="4" t="s">
        <f>=HYPERLINK("https://www.leilaoonline.net/lote/detalhe/133956", "[ VÍDEO ] LOTE C/ 10 UNIDADES DE CANTIL DE BOLSO EM INOX. 240 ml CHEIOS DE VODKA. VÁRIOS MODELOS. PRODUTO ORIGINAL (SEM USO E COM AS CAIXAS INDIVIDUAIS)")</f>
      </c>
      <c r="C108" s="4" t="inlineStr">
        <is>
          <t>Não vendido</t>
        </is>
      </c>
      <c r="D108" s="4" t="inlineStr">
        <is>
          <t>0</t>
        </is>
      </c>
      <c r="E108" s="5" t="inlineStr">
        <is>
          <t>250,00</t>
        </is>
      </c>
      <c r="F108" s="4" t="inlineStr">
        <is>
          <t>50.00</t>
        </is>
      </c>
    </row>
    <row collapsed="false" customFormat="false" customHeight="false" hidden="false" ht="12.1" outlineLevel="0" r="109">
      <c r="A109" s="5" t="s">
        <f>=HYPERLINK("https://www.leilaoonline.net/lote/detalhe/133929", "320")</f>
      </c>
      <c r="B109" s="4" t="s">
        <f>=HYPERLINK("https://www.leilaoonline.net/lote/detalhe/133929", "Diversas churrasqueiras elétricas e Peças.")</f>
      </c>
      <c r="C109" s="4" t="inlineStr">
        <is>
          <t>Não vendido</t>
        </is>
      </c>
      <c r="D109" s="4" t="inlineStr">
        <is>
          <t>0</t>
        </is>
      </c>
      <c r="E109" s="5" t="inlineStr">
        <is>
          <t>190,00</t>
        </is>
      </c>
      <c r="F109" s="4" t="inlineStr">
        <is>
          <t>50.00</t>
        </is>
      </c>
    </row>
    <row collapsed="false" customFormat="false" customHeight="false" hidden="false" ht="12.1" outlineLevel="0" r="110">
      <c r="A110" s="5" t="s">
        <f>=HYPERLINK("https://www.leilaoonline.net/lote/detalhe/133979", "345")</f>
      </c>
      <c r="B110" s="4" t="s">
        <f>=HYPERLINK("https://www.leilaoonline.net/lote/detalhe/133979", "30 GARRAFAS DE CACHAÇA SABOR AMARULA")</f>
      </c>
      <c r="C110" s="4" t="inlineStr">
        <is>
          <t>Não vendido</t>
        </is>
      </c>
      <c r="D110" s="4" t="inlineStr">
        <is>
          <t>0</t>
        </is>
      </c>
      <c r="E110" s="5" t="inlineStr">
        <is>
          <t>250,00</t>
        </is>
      </c>
      <c r="F110" s="4" t="inlineStr">
        <is>
          <t>50.00</t>
        </is>
      </c>
    </row>
    <row collapsed="false" customFormat="false" customHeight="false" hidden="false" ht="12.1" outlineLevel="0" r="111">
      <c r="A111" s="5" t="s">
        <f>=HYPERLINK("https://www.leilaoonline.net/lote/detalhe/133932", "365")</f>
      </c>
      <c r="B111" s="4" t="s">
        <f>=HYPERLINK("https://www.leilaoonline.net/lote/detalhe/133932", " 30 GARRAFAS DE VINHO TINTO SUAVE.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=HYPERLINK("https://www.leilaoonline.net/lote/detalhe/133933", "370")</f>
      </c>
      <c r="B112" s="4" t="s">
        <f>=HYPERLINK("https://www.leilaoonline.net/lote/detalhe/133933", " 30 GARRAFAS DE VINHO TINTO SECO. SAFRA DELVIGO. LEGÍTIMO DE SANTA CATARINA")</f>
      </c>
      <c r="C112" s="4" t="inlineStr">
        <is>
          <t>Não vendido</t>
        </is>
      </c>
      <c r="D112" s="4" t="inlineStr">
        <is>
          <t>0</t>
        </is>
      </c>
      <c r="E112" s="5" t="inlineStr">
        <is>
          <t>450,00</t>
        </is>
      </c>
      <c r="F112" s="4" t="inlineStr">
        <is>
          <t>50.00</t>
        </is>
      </c>
    </row>
    <row collapsed="false" customFormat="false" customHeight="false" hidden="false" ht="12.1" outlineLevel="0" r="113">
      <c r="A113" s="5" t="s">
        <f>=HYPERLINK("https://www.leilaoonline.net/lote/detalhe/133952", "377")</f>
      </c>
      <c r="B113" s="4" t="s">
        <f>=HYPERLINK("https://www.leilaoonline.net/lote/detalhe/133952", " LOTE COM APROX. 100 UNIDADES DE SPINNERS , DIVERSOS MODELOS E CORES. (sem uso, nas caixas) [ Confira o Vídeo ]")</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=HYPERLINK("https://www.leilaoonline.net/lote/detalhe/133931", "380")</f>
      </c>
      <c r="B114" s="4" t="s">
        <f>=HYPERLINK("https://www.leilaoonline.net/lote/detalhe/133931", " 30 GARRAFAS DE VINHO BRANCO SUAVE.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=HYPERLINK("https://www.leilaoonline.net/lote/detalhe/133935", "390")</f>
      </c>
      <c r="B115" s="4" t="s">
        <f>=HYPERLINK("https://www.leilaoonline.net/lote/detalhe/133935", "LOTE COM 30 GARRAFAS DE VINHO TINTO SECO.")</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=HYPERLINK("https://www.leilaoonline.net/lote/detalhe/133934", "395")</f>
      </c>
      <c r="B116" s="4" t="s">
        <f>=HYPERLINK("https://www.leilaoonline.net/lote/detalhe/133934", "LOTE COM 30 GARRAFAS DE VINHO TINTO SUAVE.")</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=HYPERLINK("https://www.leilaoonline.net/lote/detalhe/133958", "400")</f>
      </c>
      <c r="B117" s="4" t="s">
        <f>=HYPERLINK("https://www.leilaoonline.net/lote/detalhe/133958",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=HYPERLINK("https://www.leilaoonline.net/lote/detalhe/134034", "406")</f>
      </c>
      <c r="B118" s="4" t="s">
        <f>=HYPERLINK("https://www.leilaoonline.net/lote/detalhe/134034",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=HYPERLINK("https://www.leilaoonline.net/lote/detalhe/133948", "526")</f>
      </c>
      <c r="B119" s="4" t="s">
        <f>=HYPERLINK("https://www.leilaoonline.net/lote/detalhe/133948", " LOTE COM APROX. 100 UNIDADES DE SPINNERS , DIVERSOS MODELOS E CORES. (sem uso, nas caixas) [ Confira o Vídeo ]")</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=HYPERLINK("https://www.leilaoonline.net/lote/detalhe/133936", "552")</f>
      </c>
      <c r="B120" s="4" t="s">
        <f>=HYPERLINK("https://www.leilaoonline.net/lote/detalhe/133936",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=HYPERLINK("https://www.leilaoonline.net/lote/detalhe/133943", "563")</f>
      </c>
      <c r="B121" s="4" t="s">
        <f>=HYPERLINK("https://www.leilaoonline.net/lote/detalhe/133943", " LOTE COM APROX. 300 UNIDADES DE SPINNERS , DIVERSOS MODELOS E CORES. (sem uso, nas caixas) [ Confira o Vídeo ]")</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=HYPERLINK("https://www.leilaoonline.net/lote/detalhe/133980", "570")</f>
      </c>
      <c r="B122" s="4" t="s">
        <f>=HYPERLINK("https://www.leilaoonline.net/lote/detalhe/133980", "30 GARRAFAS DE CACHAÇA SABOR AMARULA")</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=HYPERLINK("https://www.leilaoonline.net/lote/detalhe/133942", "574")</f>
      </c>
      <c r="B123" s="4" t="s">
        <f>=HYPERLINK("https://www.leilaoonline.net/lote/detalhe/133942", " LOTE COM APROX. 100 UNIDADES DE SPINNERS , DIVERSOS MODELOS E CORES. (sem uso, nas caixas) [ Confira o Vídeo ]")</f>
      </c>
      <c r="C123" s="4" t="inlineStr">
        <is>
          <t>Não vendido</t>
        </is>
      </c>
      <c r="D123" s="4" t="inlineStr">
        <is>
          <t>0</t>
        </is>
      </c>
      <c r="E123" s="5" t="inlineStr">
        <is>
          <t>150,00</t>
        </is>
      </c>
      <c r="F123" s="4" t="inlineStr">
        <is>
          <t>50.00</t>
        </is>
      </c>
    </row>
    <row collapsed="false" customFormat="false" customHeight="false" hidden="false" ht="12.1" outlineLevel="0" r="124">
      <c r="A124" s="5" t="s">
        <f>=HYPERLINK("https://www.leilaoonline.net/lote/detalhe/133930", "577")</f>
      </c>
      <c r="B124" s="4" t="s">
        <f>=HYPERLINK("https://www.leilaoonline.net/lote/detalhe/133930", " 30 GARRAFAS DE VINHOS, TINTO SUAVE, TINTO SECO, BRANCO SUAVE, BRANCO SECO E ROSADO, SAFRA DELVIGO LEGÍTIMO, DE SANTA CATARINA")</f>
      </c>
      <c r="C124" s="4" t="inlineStr">
        <is>
          <t>Não vendido</t>
        </is>
      </c>
      <c r="D124" s="4" t="inlineStr">
        <is>
          <t>0</t>
        </is>
      </c>
      <c r="E124" s="5" t="inlineStr">
        <is>
          <t>450,00</t>
        </is>
      </c>
      <c r="F124" s="4" t="inlineStr">
        <is>
          <t>50.00</t>
        </is>
      </c>
    </row>
    <row collapsed="false" customFormat="false" customHeight="false" hidden="false" ht="12.1" outlineLevel="0" r="125">
      <c r="A125" s="5" t="s">
        <f>=HYPERLINK("https://www.leilaoonline.net/lote/detalhe/133947", "581")</f>
      </c>
      <c r="B125" s="4" t="s">
        <f>=HYPERLINK("https://www.leilaoonline.net/lote/detalhe/133947", " LOTE COM APROX. 100 UNIDADES DE SPINNERS , DIVERSOS MODELOS E CORES. (sem uso, nas caixas) [ Confira o Vídeo ]")</f>
      </c>
      <c r="C125" s="4" t="inlineStr">
        <is>
          <t>Não vendido</t>
        </is>
      </c>
      <c r="D125" s="4" t="inlineStr">
        <is>
          <t>0</t>
        </is>
      </c>
      <c r="E125" s="5" t="inlineStr">
        <is>
          <t>150,00</t>
        </is>
      </c>
      <c r="F125" s="4" t="inlineStr">
        <is>
          <t>50.00</t>
        </is>
      </c>
    </row>
    <row collapsed="false" customFormat="false" customHeight="false" hidden="false" ht="12.1" outlineLevel="0" r="126">
      <c r="A126" s="5" t="s">
        <f>=HYPERLINK("https://www.leilaoonline.net/lote/detalhe/133938", "582")</f>
      </c>
      <c r="B126" s="4" t="s">
        <f>=HYPERLINK("https://www.leilaoonline.net/lote/detalhe/133938", "10 GARRAFÕES DE 4,5 LITROS CADA DE CACHAÇA AMARELINHA ENVELHECIDA EM BARRIL DE MADEIRA DE CARVALHO")</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=HYPERLINK("https://www.leilaoonline.net/lote/detalhe/133983", "665")</f>
      </c>
      <c r="B127" s="4" t="s">
        <f>=HYPERLINK("https://www.leilaoonline.net/lote/detalhe/133983", " 30 GARRAFAS DE CACHAÇA SABOR AMARULA - 700ml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=HYPERLINK("https://www.leilaoonline.net/lote/detalhe/133988", "703")</f>
      </c>
      <c r="B128" s="4" t="s">
        <f>=HYPERLINK("https://www.leilaoonline.net/lote/detalhe/133988", "30 GARRAFAS DE CACHAÇA SABOR COQUINHO COM MEL")</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=HYPERLINK("https://www.leilaoonline.net/lote/detalhe/134037", "707")</f>
      </c>
      <c r="B129" s="4" t="s">
        <f>=HYPERLINK("https://www.leilaoonline.net/lote/detalhe/134037", " 30 GARRAFAS DE CACHAÇA SABOR UMBURANA COM MEL - 700ml CADA GARRAFA")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=HYPERLINK("https://www.leilaoonline.net/lote/detalhe/133946", "710")</f>
      </c>
      <c r="B130" s="4" t="s">
        <f>=HYPERLINK("https://www.leilaoonline.net/lote/detalhe/133946", " LOTE COM APROX. 300 UNIDADES DE SPINNERS , DIVERSOS MODELOS E CORES. (sem uso, nas caixas) [ Confira o Vídeo ]")</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=HYPERLINK("https://www.leilaoonline.net/lote/detalhe/133982", "714")</f>
      </c>
      <c r="B131" s="4" t="s">
        <f>=HYPERLINK("https://www.leilaoonline.net/lote/detalhe/133982", " LOTE C/ 30 GARRAFAS DE CACHAÇA DE BANANA (38 GL). 720ml CADA, FEITA COM EXTRATO NATURAL DE BANANA (CACHAÇA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=HYPERLINK("https://www.leilaoonline.net/lote/detalhe/134036", "752")</f>
      </c>
      <c r="B132" s="4" t="s">
        <f>=HYPERLINK("https://www.leilaoonline.net/lote/detalhe/134036", " 30 GARRAFAS DE CACHAÇA SABOR UMBURANA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=HYPERLINK("https://www.leilaoonline.net/lote/detalhe/133987", "753")</f>
      </c>
      <c r="B133" s="4" t="s">
        <f>=HYPERLINK("https://www.leilaoonline.net/lote/detalhe/133987", " 30 GARRAFAS DE CACHAÇA SABOR JABUTICABA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=HYPERLINK("https://www.leilaoonline.net/lote/detalhe/133951", "754")</f>
      </c>
      <c r="B134" s="4" t="s">
        <f>=HYPERLINK("https://www.leilaoonline.net/lote/detalhe/133951", " LOTE COM APROX. 100 UNIDADES DE SPINNERS , DIVERSOS MODELOS E CORES. (sem uso, nas caixas) [ Confira o Vídeo ]")</f>
      </c>
      <c r="C134" s="4" t="inlineStr">
        <is>
          <t>Não vendido</t>
        </is>
      </c>
      <c r="D134" s="4" t="inlineStr">
        <is>
          <t>0</t>
        </is>
      </c>
      <c r="E134" s="5" t="inlineStr">
        <is>
          <t>150,00</t>
        </is>
      </c>
      <c r="F134" s="4" t="inlineStr">
        <is>
          <t>50.00</t>
        </is>
      </c>
    </row>
    <row collapsed="false" customFormat="false" customHeight="false" hidden="false" ht="12.1" outlineLevel="0" r="135">
      <c r="A135" s="5" t="s">
        <f>=HYPERLINK("https://www.leilaoonline.net/lote/detalhe/133984", "757")</f>
      </c>
      <c r="B135" s="4" t="s">
        <f>=HYPERLINK("https://www.leilaoonline.net/lote/detalhe/133984", " 30 GARRAFAS DE CACHAÇA SABOR CANELINHA OURO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=HYPERLINK("https://www.leilaoonline.net/lote/detalhe/134033", "758")</f>
      </c>
      <c r="B136" s="4" t="s">
        <f>=HYPERLINK("https://www.leilaoonline.net/lote/detalhe/134033", " LOTE C/ 30 GARRAFAS DE CACHAÇA PRATA. 720ml CADA, ENVELHECIDAS NO BARRIL DE MADEIRA")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=HYPERLINK("https://www.leilaoonline.net/lote/detalhe/133939", "765")</f>
      </c>
      <c r="B137" s="4" t="s">
        <f>=HYPERLINK("https://www.leilaoonline.net/lote/detalhe/133939",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=HYPERLINK("https://www.leilaoonline.net/lote/detalhe/133981", "799")</f>
      </c>
      <c r="B138" s="4" t="s">
        <f>=HYPERLINK("https://www.leilaoonline.net/lote/detalhe/133981",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=HYPERLINK("https://www.leilaoonline.net/lote/detalhe/134035", "801")</f>
      </c>
      <c r="B139" s="4" t="s">
        <f>=HYPERLINK("https://www.leilaoonline.net/lote/detalhe/134035", " 30 GARRAFAS DE CACHAÇA SABOR COQUNHO MEL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=HYPERLINK("https://www.leilaoonline.net/lote/detalhe/133986", "805")</f>
      </c>
      <c r="B140" s="4" t="s">
        <f>=HYPERLINK("https://www.leilaoonline.net/lote/detalhe/133986", " 30 GARRAFAS DE CACHAÇA SABOR PEQUI - 700ml CADA GARRAFA")</f>
      </c>
      <c r="C140" s="4" t="inlineStr">
        <is>
          <t>Não vendido</t>
        </is>
      </c>
      <c r="D140" s="4" t="inlineStr">
        <is>
          <t>0</t>
        </is>
      </c>
      <c r="E140" s="5" t="inlineStr">
        <is>
          <t>250,00</t>
        </is>
      </c>
      <c r="F140"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2026-06-30T10:02:36.00Z</dcterms:created>
  <dc:creator>Tellks Tecnologia</dc:creator>
  <cp:revision>0</cp:revision>
</cp:coreProperties>
</file>