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CAT - TRATORES  - 9 CAMINHÕES  - REBOQUES -  TRANSBORDOS - CULTIVADOR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=HYPERLINK("https://www.leilaoonline.net/lote/detalhe/139233", "673")</f>
      </c>
      <c r="B11" s="4" t="s">
        <f>=HYPERLINK("https://www.leilaoonline.net/lote/detalhe/139233", "PEÇAS DE CENTRIFUGA SEPARADORA DE FERMENTO, SF, VEJA DESCRITIVO DE ITENS , LOC. RIO BRILHANTE ")</f>
      </c>
      <c r="C11" s="4" t="inlineStr">
        <is>
          <t>Vendido</t>
        </is>
      </c>
      <c r="D11" s="4" t="inlineStr">
        <is>
          <t>9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=HYPERLINK("https://www.leilaoonline.net/lote/detalhe/139460", "678")</f>
      </c>
      <c r="B12" s="4" t="s">
        <f>=HYPERLINK("https://www.leilaoonline.net/lote/detalhe/139460", " PLATAFORMA HIDRAULICA PARA DISTRIBUIÇÃO. - FR4445338. - LOC. CAARAPÓ/MS")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=HYPERLINK("https://www.leilaoonline.net/lote/detalhe/139455", "681")</f>
      </c>
      <c r="B13" s="4" t="s">
        <f>=HYPERLINK("https://www.leilaoonline.net/lote/detalhe/139455", " PLATAFORMA HIDRAULICA PARA DISTRIBUIÇÃO. - FR4445339. - LOC. CAARAPÓ/MS")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=HYPERLINK("https://www.leilaoonline.net/lote/detalhe/139451", "699")</f>
      </c>
      <c r="B14" s="4" t="s">
        <f>=HYPERLINK("https://www.leilaoonline.net/lote/detalhe/139451", " PLATAFORMA HIDRAULICA PARA DISTRIBUIÇÃO. - FR4445341. - LOC. CAARAPÓ/MS")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=HYPERLINK("https://www.leilaoonline.net/lote/detalhe/139459", "706")</f>
      </c>
      <c r="B15" s="4" t="s">
        <f>=HYPERLINK("https://www.leilaoonline.net/lote/detalhe/139459", " PLATAFORMA HIDRAULICA PARA DISTRIBUIÇÃO. - FR4445336. - LOC. CAARAPÓ/MS")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=HYPERLINK("https://www.leilaoonline.net/lote/detalhe/139449", "707")</f>
      </c>
      <c r="B16" s="4" t="s">
        <f>=HYPERLINK("https://www.leilaoonline.net/lote/detalhe/139449", " PLATAFORMA HIDRAULICA PARA DISTRIBUIÇÃO. - FR4445337. - LOC. CAARAPÓ/MS")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=HYPERLINK("https://www.leilaoonline.net/lote/detalhe/139453", "717")</f>
      </c>
      <c r="B17" s="4" t="s">
        <f>=HYPERLINK("https://www.leilaoonline.net/lote/detalhe/139453", " PLATAFORMA HIDRAULICA PARA DISTRIBUIÇÃO. - FR4445340. - LOC. CAARAPÓ/MS")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=HYPERLINK("https://www.leilaoonline.net/lote/detalhe/139441", "734")</f>
      </c>
      <c r="B18" s="4" t="s">
        <f>=HYPERLINK("https://www.leilaoonline.net/lote/detalhe/139441", " CAÇAMBA OTA M, ANO 2012. - FR4455047. - LOC. CAARAPÓ/MS")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=HYPERLINK("https://www.leilaoonline.net/lote/detalhe/139440", "804")</f>
      </c>
      <c r="B19" s="4" t="s">
        <f>=HYPERLINK("https://www.leilaoonline.net/lote/detalhe/139440", " CAÇAMBA, ANO 2013, - FR4455088. - LOC. CAARAPÓ/MS")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=HYPERLINK("https://www.leilaoonline.net/lote/detalhe/139166", "808")</f>
      </c>
      <c r="B20" s="4" t="s">
        <f>=HYPERLINK("https://www.leilaoonline.net/lote/detalhe/139166", " SEMI-REBOQUE  USICAMP 12,50M. ANO 2008. - FR4493393. - LOC. CAARAPÓ/MS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=HYPERLINK("https://www.leilaoonline.net/lote/detalhe/139461", "825")</f>
      </c>
      <c r="B21" s="4" t="s">
        <f>=HYPERLINK("https://www.leilaoonline.net/lote/detalhe/139461", " FIAT PALIO FIRE WAY 1.0, ANO 2016. - FR4425065. - LOC. CAARAPÓ/MS")</f>
      </c>
      <c r="C21" s="4" t="inlineStr">
        <is>
          <t>Vendido</t>
        </is>
      </c>
      <c r="D21" s="4" t="inlineStr">
        <is>
          <t>6</t>
        </is>
      </c>
      <c r="E21" s="5" t="inlineStr">
        <is>
          <t>14.500,00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=HYPERLINK("https://www.leilaoonline.net/lote/detalhe/139457", "826")</f>
      </c>
      <c r="B22" s="4" t="s">
        <f>=HYPERLINK("https://www.leilaoonline.net/lote/detalhe/139457", " PALIO FIRE WAY, MARCA FIAT, ANO 2017. - FR4425080. - LOC. CAARAPÓ/MS")</f>
      </c>
      <c r="C22" s="4" t="inlineStr">
        <is>
          <t>Vendido</t>
        </is>
      </c>
      <c r="D22" s="4" t="inlineStr">
        <is>
          <t>7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=HYPERLINK("https://www.leilaoonline.net/lote/detalhe/139458", "827")</f>
      </c>
      <c r="B23" s="4" t="s">
        <f>=HYPERLINK("https://www.leilaoonline.net/lote/detalhe/139458", " FIAT PALIO FIRE WAY 1.0, ANO 2016. - FR4425063. - LOC. CAARAPÓ/MS")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=HYPERLINK("https://www.leilaoonline.net/lote/detalhe/139450", "828")</f>
      </c>
      <c r="B24" s="4" t="s">
        <f>=HYPERLINK("https://www.leilaoonline.net/lote/detalhe/139450", " FIAT PALIO FIRE WAY 1.0 ANO 2016. - FR4425068. - LOC CAARAPÓ/MS")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=HYPERLINK("https://www.leilaoonline.net/lote/detalhe/139474", "866")</f>
      </c>
      <c r="B25" s="4" t="s">
        <f>=HYPERLINK("https://www.leilaoonline.net/lote/detalhe/139474", "CARRETA AGRÍCOLA GRANELEIRA MOD. REBOKE14, FR4445203, LOC. CARAAPÓ")</f>
      </c>
      <c r="C25" s="4" t="inlineStr">
        <is>
          <t>Vendido</t>
        </is>
      </c>
      <c r="D25" s="4" t="inlineStr">
        <is>
          <t>34</t>
        </is>
      </c>
      <c r="E25" s="5" t="inlineStr">
        <is>
          <t>26.500,00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=HYPERLINK("https://www.leilaoonline.net/lote/detalhe/139439", "872")</f>
      </c>
      <c r="B26" s="4" t="s">
        <f>=HYPERLINK("https://www.leilaoonline.net/lote/detalhe/139439", " 2 DOLLYS - CANAVIEIROS MARCA RANDON. (VENDA S/ DOCUMENTOS) - (FR4451517) ( FR4451512) - LOC. CAARAPÓ")</f>
      </c>
      <c r="C26" s="4" t="inlineStr">
        <is>
          <t>Vendido</t>
        </is>
      </c>
      <c r="D26" s="4" t="inlineStr">
        <is>
          <t>6</t>
        </is>
      </c>
      <c r="E26" s="5" t="inlineStr">
        <is>
          <t>12.500,00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=HYPERLINK("https://www.leilaoonline.net/lote/detalhe/139447", "881")</f>
      </c>
      <c r="B27" s="4" t="s">
        <f>=HYPERLINK("https://www.leilaoonline.net/lote/detalhe/139447", " 21 EQUIPAMENTOS DE LABORATÓRIO, MINI FREEZER VERTICAL, AGITADOR MAGNETICO E OUTROS, VEJA DESCRITIVO DE ITENS , LOC.CAARAPÓ")</f>
      </c>
      <c r="C27" s="4" t="inlineStr">
        <is>
          <t>Vendido</t>
        </is>
      </c>
      <c r="D27" s="4" t="inlineStr">
        <is>
          <t>16</t>
        </is>
      </c>
      <c r="E27" s="5" t="inlineStr">
        <is>
          <t>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=HYPERLINK("https://www.leilaoonline.net/lote/detalhe/139438", "882")</f>
      </c>
      <c r="B28" s="4" t="s">
        <f>=HYPERLINK("https://www.leilaoonline.net/lote/detalhe/139438", " 3 DOLLY2 2 EIXOS SEM PNEUS PARA SEMI REBOQUE, ANO 2006. (VENDA S/ DOCUMENTOS) - (FR051551), (FR051534), (FR51557). - LOC. CAARAPÓ/MS ")</f>
      </c>
      <c r="C28" s="4" t="inlineStr">
        <is>
          <t>Vendido</t>
        </is>
      </c>
      <c r="D28" s="4" t="inlineStr">
        <is>
          <t>33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=HYPERLINK("https://www.leilaoonline.net/lote/detalhe/139464", "898")</f>
      </c>
      <c r="B29" s="4" t="s">
        <f>=HYPERLINK("https://www.leilaoonline.net/lote/detalhe/139464", " GUINDASTE CANARINHO, ANO 2000. - FR5001106. - LOC. PASSATEMPO")</f>
      </c>
      <c r="C29" s="4" t="inlineStr">
        <is>
          <t>Vendido</t>
        </is>
      </c>
      <c r="D29" s="4" t="inlineStr">
        <is>
          <t>45</t>
        </is>
      </c>
      <c r="E29" s="5" t="inlineStr">
        <is>
          <t>54.000,00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=HYPERLINK("https://www.leilaoonline.net/lote/detalhe/139488", "899")</f>
      </c>
      <c r="B30" s="4" t="s">
        <f>=HYPERLINK("https://www.leilaoonline.net/lote/detalhe/139488", "HIDRO ROLL HR 125/130. - FR5005720. - LOC. PASSATEMPO")</f>
      </c>
      <c r="C30" s="4" t="inlineStr">
        <is>
          <t>Vendido</t>
        </is>
      </c>
      <c r="D30" s="4" t="inlineStr">
        <is>
          <t>15</t>
        </is>
      </c>
      <c r="E30" s="5" t="inlineStr">
        <is>
          <t>12.000,00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=HYPERLINK("https://www.leilaoonline.net/lote/detalhe/139478", "912")</f>
      </c>
      <c r="B31" s="4" t="s">
        <f>=HYPERLINK("https://www.leilaoonline.net/lote/detalhe/139478", "6 CALDEIRAS INDUSTRIAIS, SF, LOC. PASSATEMPO ")</f>
      </c>
      <c r="C31" s="4" t="inlineStr">
        <is>
          <t>Vendido</t>
        </is>
      </c>
      <c r="D31" s="4" t="inlineStr">
        <is>
          <t>9</t>
        </is>
      </c>
      <c r="E31" s="5" t="inlineStr">
        <is>
          <t>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=HYPERLINK("https://www.leilaoonline.net/lote/detalhe/139466", "973")</f>
      </c>
      <c r="B32" s="4" t="s">
        <f>=HYPERLINK("https://www.leilaoonline.net/lote/detalhe/139466", " COLHEDORA JOHN DEERE 3522 HP, ANO 2013. - FR9002006. - LOC. RIO BRILHANTE/MS")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=HYPERLINK("https://www.leilaoonline.net/lote/detalhe/139473", "975")</f>
      </c>
      <c r="B33" s="4" t="s">
        <f>=HYPERLINK("https://www.leilaoonline.net/lote/detalhe/139473", " COLHEDORA JOHN DEERE 3522 ESTEIRA, ANO 2014. - FR9002034. - LOC. RIO BRILHANTE/MS")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=HYPERLINK("https://www.leilaoonline.net/lote/detalhe/139471", "990")</f>
      </c>
      <c r="B34" s="4" t="s">
        <f>=HYPERLINK("https://www.leilaoonline.net/lote/detalhe/139471", " COLHEDORA EST 7LAM 2,39M, ANO 2012. - FR9002009. - LOC. RIO BRILHANTE/MS")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=HYPERLINK("https://www.leilaoonline.net/lote/detalhe/139127", "1006")</f>
      </c>
      <c r="B35" s="4" t="s">
        <f>=HYPERLINK("https://www.leilaoonline.net/lote/detalhe/139127", "CARROCERIA TANQUE Nº 110, FR14003666, LOC. SANTA ELISA ")</f>
      </c>
      <c r="C35" s="4" t="inlineStr">
        <is>
          <t>Não vendido</t>
        </is>
      </c>
      <c r="D35" s="4" t="inlineStr">
        <is>
          <t>84</t>
        </is>
      </c>
      <c r="E35" s="5" t="inlineStr">
        <is>
          <t>29.500,00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=HYPERLINK("https://www.leilaoonline.net/lote/detalhe/139124", "1007")</f>
      </c>
      <c r="B36" s="4" t="s">
        <f>=HYPERLINK("https://www.leilaoonline.net/lote/detalhe/139124", "CARROCERIA TANQUE N. 113, FR14003667, LOC. SANTA ELISA ")</f>
      </c>
      <c r="C36" s="4" t="inlineStr">
        <is>
          <t>Não vendido</t>
        </is>
      </c>
      <c r="D36" s="4" t="inlineStr">
        <is>
          <t>90</t>
        </is>
      </c>
      <c r="E36" s="5" t="inlineStr">
        <is>
          <t>36.000,00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=HYPERLINK("https://www.leilaoonline.net/lote/detalhe/138483", "1008")</f>
      </c>
      <c r="B37" s="4" t="s">
        <f>=HYPERLINK("https://www.leilaoonline.net/lote/detalhe/138483", " S.REBOQUE  RANDON 12,50 M, ANO 2012, FR70392, (SERA VENDIDO S/ PNEUS)  LOC. IPAUSSU ")</f>
      </c>
      <c r="C37" s="4" t="inlineStr">
        <is>
          <t>Vendido</t>
        </is>
      </c>
      <c r="D37" s="4" t="inlineStr">
        <is>
          <t>9</t>
        </is>
      </c>
      <c r="E37" s="5" t="inlineStr">
        <is>
          <t>43.000,00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=HYPERLINK("https://www.leilaoonline.net/lote/detalhe/138477", "1009")</f>
      </c>
      <c r="B38" s="4" t="s">
        <f>=HYPERLINK("https://www.leilaoonline.net/lote/detalhe/138477", " S.REBOQUE USICAMP 12,50 M, ANO 2008, FR46852, (SERA VENDIDO S/ PNEUS) LOC. IPAUSSU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=HYPERLINK("https://www.leilaoonline.net/lote/detalhe/138474", "1010")</f>
      </c>
      <c r="B39" s="4" t="s">
        <f>=HYPERLINK("https://www.leilaoonline.net/lote/detalhe/138474", " S.REBOQUE  RANDON 12,50 M, ANO 2012,FR46923, (SERA VENDIDO S/ PNEUS) LOC. IPAUSSU ")</f>
      </c>
      <c r="C39" s="4" t="inlineStr">
        <is>
          <t>Vendido</t>
        </is>
      </c>
      <c r="D39" s="4" t="inlineStr">
        <is>
          <t>2</t>
        </is>
      </c>
      <c r="E39" s="5" t="inlineStr">
        <is>
          <t>42.000,00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=HYPERLINK("https://www.leilaoonline.net/lote/detalhe/138471", "1012")</f>
      </c>
      <c r="B40" s="4" t="s">
        <f>=HYPERLINK("https://www.leilaoonline.net/lote/detalhe/138471", " S.REBOQUE  RANDON 12,50, ANO 2012, FR46935,  (SERA VENDIDO S/ PNEUS)  LOC. IPAUSSU ")</f>
      </c>
      <c r="C40" s="4" t="inlineStr">
        <is>
          <t>Vendido</t>
        </is>
      </c>
      <c r="D40" s="4" t="inlineStr">
        <is>
          <t>2</t>
        </is>
      </c>
      <c r="E40" s="5" t="inlineStr">
        <is>
          <t>43.000,00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=HYPERLINK("https://www.leilaoonline.net/lote/detalhe/138480", "1013")</f>
      </c>
      <c r="B41" s="4" t="s">
        <f>=HYPERLINK("https://www.leilaoonline.net/lote/detalhe/138480", " S.REBOQUE USICAMP 12,50 M, ANO 2008, FR121449,  (SERA VENDIDO S/ PNEUS) LOC. IPAUSSU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=HYPERLINK("https://www.leilaoonline.net/lote/detalhe/138478", "1019")</f>
      </c>
      <c r="B42" s="4" t="s">
        <f>=HYPERLINK("https://www.leilaoonline.net/lote/detalhe/138478", " REBOQUE 4E RANDON 12,5M,M ANO 2010, FR46874, (SERA VENDIDO S/ PNEUS) LOC. IPAUSSU ")</f>
      </c>
      <c r="C42" s="4" t="inlineStr">
        <is>
          <t>Vendido</t>
        </is>
      </c>
      <c r="D42" s="4" t="inlineStr">
        <is>
          <t>9</t>
        </is>
      </c>
      <c r="E42" s="5" t="inlineStr">
        <is>
          <t>38.000,00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=HYPERLINK("https://www.leilaoonline.net/lote/detalhe/138476", "1020")</f>
      </c>
      <c r="B43" s="4" t="s">
        <f>=HYPERLINK("https://www.leilaoonline.net/lote/detalhe/138476", " REBOQUE 4E RANDON 12,5M, ANO 2010, FR46891,  (SERA VENDIDO S/ PNEUS) LOC. IPAUSSU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=HYPERLINK("https://www.leilaoonline.net/lote/detalhe/138482", "1021")</f>
      </c>
      <c r="B44" s="4" t="s">
        <f>=HYPERLINK("https://www.leilaoonline.net/lote/detalhe/138482", " REBOQUE 4E RANDON 12,5M, ANO 2012, FR70825,  (SERA VENDIDO S/ PNEUS) LOC. IPAUSSU ")</f>
      </c>
      <c r="C44" s="4" t="inlineStr">
        <is>
          <t>Vendido</t>
        </is>
      </c>
      <c r="D44" s="4" t="inlineStr">
        <is>
          <t>7</t>
        </is>
      </c>
      <c r="E44" s="5" t="inlineStr">
        <is>
          <t>41.000,00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=HYPERLINK("https://www.leilaoonline.net/lote/detalhe/138484", "1023")</f>
      </c>
      <c r="B45" s="4" t="s">
        <f>=HYPERLINK("https://www.leilaoonline.net/lote/detalhe/138484", " REBOQUE 4E RANDON 12,5M, ANO 2013, FR46968, (SERA VENDIDO S/ PNEUS) LOC. IPAUSSU 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40.000,00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=HYPERLINK("https://www.leilaoonline.net/lote/detalhe/138481", "1024")</f>
      </c>
      <c r="B46" s="4" t="s">
        <f>=HYPERLINK("https://www.leilaoonline.net/lote/detalhe/138481", " REBOQUE 4E RANDON 12,5M, ANO 2010,FR82632, (SERA VENDIDO S/ PNEUS) LOC. IPAUSSU ")</f>
      </c>
      <c r="C46" s="4" t="inlineStr">
        <is>
          <t>Vendido</t>
        </is>
      </c>
      <c r="D46" s="4" t="inlineStr">
        <is>
          <t>11</t>
        </is>
      </c>
      <c r="E46" s="5" t="inlineStr">
        <is>
          <t>40.000,00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=HYPERLINK("https://www.leilaoonline.net/lote/detalhe/138475", "1025")</f>
      </c>
      <c r="B47" s="4" t="s">
        <f>=HYPERLINK("https://www.leilaoonline.net/lote/detalhe/138475", " REBOQUE 4E RANDON 12,5M, ANO 2012, FR46938, (SERA VENDIDO S/ PNEUS) LOC. IPAUSSU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=HYPERLINK("https://www.leilaoonline.net/lote/detalhe/138473", "1029")</f>
      </c>
      <c r="B48" s="4" t="s">
        <f>=HYPERLINK("https://www.leilaoonline.net/lote/detalhe/138473", " REBOQUE 4E RANDON 12,5M, ANO 2012, FR46931,  (SERA VENDIDO S/ PNEUS) LOC. IPAUSSU")</f>
      </c>
      <c r="C48" s="4" t="inlineStr">
        <is>
          <t>Vendido</t>
        </is>
      </c>
      <c r="D48" s="4" t="inlineStr">
        <is>
          <t>6</t>
        </is>
      </c>
      <c r="E48" s="5" t="inlineStr">
        <is>
          <t>43.000,00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=HYPERLINK("https://www.leilaoonline.net/lote/detalhe/139170", "1155")</f>
      </c>
      <c r="B49" s="4" t="s">
        <f>=HYPERLINK("https://www.leilaoonline.net/lote/detalhe/139170", " PLANT. SOLLUS FLEX 8080 ANO 2009. - FR41905. - LOC. CAARAPÓ/MS")</f>
      </c>
      <c r="C49" s="4" t="inlineStr">
        <is>
          <t>Vendido</t>
        </is>
      </c>
      <c r="D49" s="4" t="inlineStr">
        <is>
          <t>2</t>
        </is>
      </c>
      <c r="E49" s="5" t="inlineStr">
        <is>
          <t>11.000,00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=HYPERLINK("https://www.leilaoonline.net/lote/detalhe/139168", "1157")</f>
      </c>
      <c r="B50" s="4" t="s">
        <f>=HYPERLINK("https://www.leilaoonline.net/lote/detalhe/139168", " PLANTADEIRA SOLLUS FLEX 8080, ANO 2011. - FR45171. - LOC. CAARAPÓ/MS")</f>
      </c>
      <c r="C50" s="4" t="inlineStr">
        <is>
          <t>Vendido</t>
        </is>
      </c>
      <c r="D50" s="4" t="inlineStr">
        <is>
          <t>2</t>
        </is>
      </c>
      <c r="E50" s="5" t="inlineStr">
        <is>
          <t>11.000,00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=HYPERLINK("https://www.leilaoonline.net/lote/detalhe/139169", "1160")</f>
      </c>
      <c r="B51" s="4" t="s">
        <f>=HYPERLINK("https://www.leilaoonline.net/lote/detalhe/139169", " PLANTADEIRA SOLLUS FLEX 8080, ANO 2011. - FR47039. - LOC. CAARAPÓ/MS")</f>
      </c>
      <c r="C51" s="4" t="inlineStr">
        <is>
          <t>Vendido</t>
        </is>
      </c>
      <c r="D51" s="4" t="inlineStr">
        <is>
          <t>2</t>
        </is>
      </c>
      <c r="E51" s="5" t="inlineStr">
        <is>
          <t>11.000,00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=HYPERLINK("https://www.leilaoonline.net/lote/detalhe/139442", "1162")</f>
      </c>
      <c r="B52" s="4" t="s">
        <f>=HYPERLINK("https://www.leilaoonline.net/lote/detalhe/139442", " MOTOR COLHEDORA A DIESEL. - LOC. CAARAPÓ/MS")</f>
      </c>
      <c r="C52" s="4" t="inlineStr">
        <is>
          <t>Vendido</t>
        </is>
      </c>
      <c r="D52" s="4" t="inlineStr">
        <is>
          <t>1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=HYPERLINK("https://www.leilaoonline.net/lote/detalhe/139448", "1164")</f>
      </c>
      <c r="B53" s="4" t="s">
        <f>=HYPERLINK("https://www.leilaoonline.net/lote/detalhe/139448", " REBOQUE ABERTO COM TANQUE 30 MIL LITROS, ANO 2002. - FR51065. - LOC. CAARAPÓ/MS")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29.000,00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=HYPERLINK("https://www.leilaoonline.net/lote/detalhe/139446", "1210")</f>
      </c>
      <c r="B54" s="4" t="s">
        <f>=HYPERLINK("https://www.leilaoonline.net/lote/detalhe/139446", " CARRETA TRANSPORTE TUBOS, ANO 2009. - FR45097. - LOC. CAARAPÓ/MS")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=HYPERLINK("https://www.leilaoonline.net/lote/detalhe/139445", "1212")</f>
      </c>
      <c r="B55" s="4" t="s">
        <f>=HYPERLINK("https://www.leilaoonline.net/lote/detalhe/139445", " CARRETA TRANSPORTE TUBOS, ANO 2009. - FR45099. - LOC. CAARAPÓ/MS")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=HYPERLINK("https://www.leilaoonline.net/lote/detalhe/139443", "1213")</f>
      </c>
      <c r="B56" s="4" t="s">
        <f>=HYPERLINK("https://www.leilaoonline.net/lote/detalhe/139443", " CARRETA TRANSPORTE TUBOS, ANO 2009. - FR45098. - LOC. CAARAPÓ/MS")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=HYPERLINK("https://www.leilaoonline.net/lote/detalhe/139444", "1214")</f>
      </c>
      <c r="B57" s="4" t="s">
        <f>=HYPERLINK("https://www.leilaoonline.net/lote/detalhe/139444", " CARRETA TRANSPORTE TUBOS. - FR48525. - LOC. CAARAPÓ/MS")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=HYPERLINK("https://www.leilaoonline.net/lote/detalhe/139167", "1215")</f>
      </c>
      <c r="B58" s="4" t="s">
        <f>=HYPERLINK("https://www.leilaoonline.net/lote/detalhe/139167", " PLANTADEIRA SOLLUS PLANTFLEX 8080, ANO 2011. - FR4447045. - LOC. CAARAPÓ/MS")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=HYPERLINK("https://www.leilaoonline.net/lote/detalhe/139468", "1230")</f>
      </c>
      <c r="B59" s="4" t="s">
        <f>=HYPERLINK("https://www.leilaoonline.net/lote/detalhe/139468", " HONDA BROS VERMELHA 125CC. ANO 2006- FR4006460. - LOC. PASSATEMPO")</f>
      </c>
      <c r="C59" s="4" t="inlineStr">
        <is>
          <t>Vendido</t>
        </is>
      </c>
      <c r="D59" s="4" t="inlineStr">
        <is>
          <t>2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=HYPERLINK("https://www.leilaoonline.net/lote/detalhe/139462", "1231")</f>
      </c>
      <c r="B60" s="4" t="s">
        <f>=HYPERLINK("https://www.leilaoonline.net/lote/detalhe/139462", " HONDA BROS VERMELHA 125CC. ANO 2006/2007- FR5006074. - LOC. PASSATEMPO")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3.750,00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=HYPERLINK("https://www.leilaoonline.net/lote/detalhe/139452", "1232")</f>
      </c>
      <c r="B61" s="4" t="s">
        <f>=HYPERLINK("https://www.leilaoonline.net/lote/detalhe/139452", " HONDA BROS VERMELHA 125CC. ANO 2005/2005 - FR5006067. - LOC. PASSATEMPO")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=HYPERLINK("https://www.leilaoonline.net/lote/detalhe/139456", "1233")</f>
      </c>
      <c r="B62" s="4" t="s">
        <f>=HYPERLINK("https://www.leilaoonline.net/lote/detalhe/139456", " HONDA BROS VERMELHA 125CC. ANO 2006/2006 - FR4006461. - LOC. PASSATEMPO")</f>
      </c>
      <c r="C62" s="4" t="inlineStr">
        <is>
          <t>Vendido</t>
        </is>
      </c>
      <c r="D62" s="4" t="inlineStr">
        <is>
          <t>5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=HYPERLINK("https://www.leilaoonline.net/lote/detalhe/139475", "1238")</f>
      </c>
      <c r="B63" s="4" t="s">
        <f>=HYPERLINK("https://www.leilaoonline.net/lote/detalhe/139475", "MOTOBOMBA, FR5005767, LOC. PASSATEMPO")</f>
      </c>
      <c r="C63" s="4" t="inlineStr">
        <is>
          <t>Vendido</t>
        </is>
      </c>
      <c r="D63" s="4" t="inlineStr">
        <is>
          <t>3</t>
        </is>
      </c>
      <c r="E63" s="5" t="inlineStr">
        <is>
          <t>3.500,00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=HYPERLINK("https://www.leilaoonline.net/lote/detalhe/139476", "1239")</f>
      </c>
      <c r="B64" s="4" t="s">
        <f>=HYPERLINK("https://www.leilaoonline.net/lote/detalhe/139476", "MOTOBOMBA, FR5005723, LOC. PASSATEMPO")</f>
      </c>
      <c r="C64" s="4" t="inlineStr">
        <is>
          <t>Vendido</t>
        </is>
      </c>
      <c r="D64" s="4" t="inlineStr">
        <is>
          <t>11</t>
        </is>
      </c>
      <c r="E64" s="5" t="inlineStr">
        <is>
          <t>8.500,00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=HYPERLINK("https://www.leilaoonline.net/lote/detalhe/139477", "1240")</f>
      </c>
      <c r="B65" s="4" t="s">
        <f>=HYPERLINK("https://www.leilaoonline.net/lote/detalhe/139477", "MOTOBOMBA, FR5005725, LOC. PASSATEMPO")</f>
      </c>
      <c r="C65" s="4" t="inlineStr">
        <is>
          <t>Vendido</t>
        </is>
      </c>
      <c r="D65" s="4" t="inlineStr">
        <is>
          <t>23</t>
        </is>
      </c>
      <c r="E65" s="5" t="inlineStr">
        <is>
          <t>15.500,00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=HYPERLINK("https://www.leilaoonline.net/lote/detalhe/139454", "1241")</f>
      </c>
      <c r="B66" s="4" t="s">
        <f>=HYPERLINK("https://www.leilaoonline.net/lote/detalhe/139454", " CARROCERIA COMBOIO. - PT: 293428. - LOC. PASSATEMPO")</f>
      </c>
      <c r="C66" s="4" t="inlineStr">
        <is>
          <t>Vendido</t>
        </is>
      </c>
      <c r="D66" s="4" t="inlineStr">
        <is>
          <t>23</t>
        </is>
      </c>
      <c r="E66" s="5" t="inlineStr">
        <is>
          <t>16.000,00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=HYPERLINK("https://www.leilaoonline.net/lote/detalhe/139472", "1242")</f>
      </c>
      <c r="B67" s="4" t="s">
        <f>=HYPERLINK("https://www.leilaoonline.net/lote/detalhe/139472", " CARROCERIA COMBOIO. - PT: 293467. - LOC. PASSATEMPO")</f>
      </c>
      <c r="C67" s="4" t="inlineStr">
        <is>
          <t>Vendido</t>
        </is>
      </c>
      <c r="D67" s="4" t="inlineStr">
        <is>
          <t>44</t>
        </is>
      </c>
      <c r="E67" s="5" t="inlineStr">
        <is>
          <t>26.500,00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=HYPERLINK("https://www.leilaoonline.net/lote/detalhe/139469", "1243")</f>
      </c>
      <c r="B68" s="4" t="s">
        <f>=HYPERLINK("https://www.leilaoonline.net/lote/detalhe/139469", " 4 CAMISA, 4 BIELA E 1 Motor Valtra BH165 fundido - LOC. RIO BRILHANTE/MS")</f>
      </c>
      <c r="C68" s="4" t="inlineStr">
        <is>
          <t>Vendido</t>
        </is>
      </c>
      <c r="D68" s="4" t="inlineStr">
        <is>
          <t>2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=HYPERLINK("https://www.leilaoonline.net/lote/detalhe/139467", "1244")</f>
      </c>
      <c r="B69" s="4" t="s">
        <f>=HYPERLINK("https://www.leilaoonline.net/lote/detalhe/139467", " GRADE 20 DISCOS. - FR 9003064. - LOC. RIO BRILHANTE/MS")</f>
      </c>
      <c r="C69" s="4" t="inlineStr">
        <is>
          <t>Vendido</t>
        </is>
      </c>
      <c r="D69" s="4" t="inlineStr">
        <is>
          <t>25</t>
        </is>
      </c>
      <c r="E69" s="5" t="inlineStr">
        <is>
          <t>17.000,00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=HYPERLINK("https://www.leilaoonline.net/lote/detalhe/139470", "1246")</f>
      </c>
      <c r="B70" s="4" t="s">
        <f>=HYPERLINK("https://www.leilaoonline.net/lote/detalhe/139470", " 1 CÂMBIO SCÂNIA/ 1 CÂMBIO MERCEDES. - RIO BRILHANTE/MS")</f>
      </c>
      <c r="C70" s="4" t="inlineStr">
        <is>
          <t>Vendido</t>
        </is>
      </c>
      <c r="D70" s="4" t="inlineStr">
        <is>
          <t>42</t>
        </is>
      </c>
      <c r="E70" s="5" t="inlineStr">
        <is>
          <t>20.000,00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=HYPERLINK("https://www.leilaoonline.net/lote/detalhe/139465", "1255")</f>
      </c>
      <c r="B71" s="4" t="s">
        <f>=HYPERLINK("https://www.leilaoonline.net/lote/detalhe/139465", " 3 CÂMBIOS SCÂNIA. - RIO BRILHANTE/MS")</f>
      </c>
      <c r="C71" s="4" t="inlineStr">
        <is>
          <t>Vendido</t>
        </is>
      </c>
      <c r="D71" s="4" t="inlineStr">
        <is>
          <t>51</t>
        </is>
      </c>
      <c r="E71" s="5" t="inlineStr">
        <is>
          <t>23.500,00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=HYPERLINK("https://www.leilaoonline.net/lote/detalhe/139463", "1256")</f>
      </c>
      <c r="B72" s="4" t="s">
        <f>=HYPERLINK("https://www.leilaoonline.net/lote/detalhe/139463", " 17 DIFERENCIAL DIANTEIRO E TRASEIRO. - LOC. RIIO BRILHANTE/MS")</f>
      </c>
      <c r="C72" s="4" t="inlineStr">
        <is>
          <t>Vendido</t>
        </is>
      </c>
      <c r="D72" s="4" t="inlineStr">
        <is>
          <t>23</t>
        </is>
      </c>
      <c r="E72" s="5" t="inlineStr">
        <is>
          <t>12.500,00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=HYPERLINK("https://www.leilaoonline.net/lote/detalhe/139670", "1257")</f>
      </c>
      <c r="B73" s="4" t="s">
        <f>=HYPERLINK("https://www.leilaoonline.net/lote/detalhe/139670", "CARRETA PRANCHA MCA RODOLINEA MOD SRCTRB, ANO 2010. - FR11004368. - LOC. RIO BRILHANTE ")</f>
      </c>
      <c r="C73" s="4" t="inlineStr">
        <is>
          <t>Vendido</t>
        </is>
      </c>
      <c r="D73" s="4" t="inlineStr">
        <is>
          <t>52</t>
        </is>
      </c>
      <c r="E73" s="5" t="inlineStr">
        <is>
          <t>79.000,00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=HYPERLINK("https://www.leilaoonline.net/lote/detalhe/139046", "1260")</f>
      </c>
      <c r="B74" s="4" t="s">
        <f>=HYPERLINK("https://www.leilaoonline.net/lote/detalhe/139046", "ESTEIRA, REDUTORES, MOTORES, PAINEL DE CONTROLE, SF, VEJA DESCRITIVO DE ITENS,  LOC. VALE DO ROSÁRIO ")</f>
      </c>
      <c r="C74" s="4" t="inlineStr">
        <is>
          <t>Vendido</t>
        </is>
      </c>
      <c r="D74" s="4" t="inlineStr">
        <is>
          <t>18</t>
        </is>
      </c>
      <c r="E74" s="5" t="inlineStr">
        <is>
          <t>11.000,00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=HYPERLINK("https://www.leilaoonline.net/lote/detalhe/138955", "1261")</f>
      </c>
      <c r="B75" s="4" t="s">
        <f>=HYPERLINK("https://www.leilaoonline.net/lote/detalhe/138955", " ESTEIRA LONA ELEVAÇÃO MED 8,00 MTS COM MOTOR - UNIDADE VALE DO ROSÁRIO")</f>
      </c>
      <c r="C75" s="4" t="inlineStr">
        <is>
          <t>Vendido</t>
        </is>
      </c>
      <c r="D75" s="4" t="inlineStr">
        <is>
          <t>24</t>
        </is>
      </c>
      <c r="E75" s="5" t="inlineStr">
        <is>
          <t>14.000,00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=HYPERLINK("https://www.leilaoonline.net/lote/detalhe/139049", "1263")</f>
      </c>
      <c r="B76" s="4" t="s">
        <f>=HYPERLINK("https://www.leilaoonline.net/lote/detalhe/139049", "ESTRUTURA DE FERRO, ESTEIRA, MOTORES, REDUTORES E OUTROS- VEJA DESCRITIVO DE ITENS ")</f>
      </c>
      <c r="C76" s="4" t="inlineStr">
        <is>
          <t>Não vendido</t>
        </is>
      </c>
      <c r="D76" s="4" t="inlineStr">
        <is>
          <t>7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=HYPERLINK("https://www.leilaoonline.net/lote/detalhe/138985", "1264")</f>
      </c>
      <c r="B77" s="4" t="s">
        <f>=HYPERLINK("https://www.leilaoonline.net/lote/detalhe/138985", " PA CARREGADEIRA CATERPILAR 930R NPA, ANO 1984. - FR11002140 - UNIDADE VALE DO ROSÁRIO")</f>
      </c>
      <c r="C77" s="4" t="inlineStr">
        <is>
          <t>Vendido</t>
        </is>
      </c>
      <c r="D77" s="4" t="inlineStr">
        <is>
          <t>82</t>
        </is>
      </c>
      <c r="E77" s="5" t="inlineStr">
        <is>
          <t>136.000,00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=HYPERLINK("https://www.leilaoonline.net/lote/detalhe/138962", "1265")</f>
      </c>
      <c r="B78" s="4" t="s">
        <f>=HYPERLINK("https://www.leilaoonline.net/lote/detalhe/138962", " TRATOR CATERPILLAR - UNIDADE VALE DO ROSÁRIO")</f>
      </c>
      <c r="C78" s="4" t="inlineStr">
        <is>
          <t>Vendido</t>
        </is>
      </c>
      <c r="D78" s="4" t="inlineStr">
        <is>
          <t>65</t>
        </is>
      </c>
      <c r="E78" s="5" t="inlineStr">
        <is>
          <t>107.000,00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=HYPERLINK("https://www.leilaoonline.net/lote/detalhe/139050", "1266")</f>
      </c>
      <c r="B79" s="4" t="s">
        <f>=HYPERLINK("https://www.leilaoonline.net/lote/detalhe/139050", "ESTEIRAS, MOTORES, REDUTOR, VEJA DESCRITIVO DE ITENS - LOC. VALE DO ROSARIO ")</f>
      </c>
      <c r="C79" s="4" t="inlineStr">
        <is>
          <t>Não vendido</t>
        </is>
      </c>
      <c r="D79" s="4" t="inlineStr">
        <is>
          <t>9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=HYPERLINK("https://www.leilaoonline.net/lote/detalhe/139120", "1268")</f>
      </c>
      <c r="B80" s="4" t="s">
        <f>=HYPERLINK("https://www.leilaoonline.net/lote/detalhe/139120", "SERRA FITA - SRL-VR-0002, SERRA CIRCULAR DE COLUNA, INVICTA - - NPA SRL-VR-0003 - LOC. VALE DO ROSARIO 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=HYPERLINK("https://www.leilaoonline.net/lote/detalhe/139121", "1269")</f>
      </c>
      <c r="B81" s="4" t="s">
        <f>=HYPERLINK("https://www.leilaoonline.net/lote/detalhe/139121", "DESENGROSSADEIRA, DESEMPENADEIRA, FURADEIRA, UNID. VALE DO ROSARIO ")</f>
      </c>
      <c r="C81" s="4" t="inlineStr">
        <is>
          <t>Não vendido</t>
        </is>
      </c>
      <c r="D81" s="4" t="inlineStr">
        <is>
          <t>47</t>
        </is>
      </c>
      <c r="E81" s="5" t="inlineStr">
        <is>
          <t>13.748,00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=HYPERLINK("https://www.leilaoonline.net/lote/detalhe/139122", "1270")</f>
      </c>
      <c r="B82" s="4" t="s">
        <f>=HYPERLINK("https://www.leilaoonline.net/lote/detalhe/139122", "TUPIA DIM, PRENSA HIDRAULICA, ESMERIL, TORNO COM MOTOR - UND. VALE DO ROSÁRIO ")</f>
      </c>
      <c r="C82" s="4" t="inlineStr">
        <is>
          <t>Não vendido</t>
        </is>
      </c>
      <c r="D82" s="4" t="inlineStr">
        <is>
          <t>15</t>
        </is>
      </c>
      <c r="E82" s="5" t="inlineStr">
        <is>
          <t>5.500,00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=HYPERLINK("https://www.leilaoonline.net/lote/detalhe/139002", "1274")</f>
      </c>
      <c r="B83" s="4" t="s">
        <f>=HYPERLINK("https://www.leilaoonline.net/lote/detalhe/139002", " TANQUE BOMBEIRO GASCOM SEM IDENTIFICAÇÃO, F-02 - UNIDADE VALE DO ROSÁRIO")</f>
      </c>
      <c r="C83" s="4" t="inlineStr">
        <is>
          <t>Não vendido</t>
        </is>
      </c>
      <c r="D83" s="4" t="inlineStr">
        <is>
          <t>27</t>
        </is>
      </c>
      <c r="E83" s="5" t="inlineStr">
        <is>
          <t>38.000,00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=HYPERLINK("https://www.leilaoonline.net/lote/detalhe/139001", "1275")</f>
      </c>
      <c r="B84" s="4" t="s">
        <f>=HYPERLINK("https://www.leilaoonline.net/lote/detalhe/139001", " TANQUE BOMBEIRO GASCOM SEM IDENTIFICAÇÃO, F-11 - UNIDADE VALE DO ROSÁRIO")</f>
      </c>
      <c r="C84" s="4" t="inlineStr">
        <is>
          <t>Não vendido</t>
        </is>
      </c>
      <c r="D84" s="4" t="inlineStr">
        <is>
          <t>22</t>
        </is>
      </c>
      <c r="E84" s="5" t="inlineStr">
        <is>
          <t>28.000,00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=HYPERLINK("https://www.leilaoonline.net/lote/detalhe/138990", "1276")</f>
      </c>
      <c r="B85" s="4" t="s">
        <f>=HYPERLINK("https://www.leilaoonline.net/lote/detalhe/138990", " TRATOR, MASSEY FERGUSON 275, ANO 1987. -  FR11002067  - UNIDADE VALE DO ROSÁRIO")</f>
      </c>
      <c r="C85" s="4" t="inlineStr">
        <is>
          <t>Vendido</t>
        </is>
      </c>
      <c r="D85" s="4" t="inlineStr">
        <is>
          <t>57</t>
        </is>
      </c>
      <c r="E85" s="5" t="inlineStr">
        <is>
          <t>43.000,00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=HYPERLINK("https://www.leilaoonline.net/lote/detalhe/138993", "1278")</f>
      </c>
      <c r="B86" s="4" t="s">
        <f>=HYPERLINK("https://www.leilaoonline.net/lote/detalhe/138993", " TRATOR ESTEIRA CATERPILLAR CUSTOM, ANO 2003. - FR11003135 - UNIDADE VALE DO ROSÁRIO")</f>
      </c>
      <c r="C86" s="4" t="inlineStr">
        <is>
          <t>Vendido</t>
        </is>
      </c>
      <c r="D86" s="4" t="inlineStr">
        <is>
          <t>98</t>
        </is>
      </c>
      <c r="E86" s="5" t="inlineStr">
        <is>
          <t>205.000,00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=HYPERLINK("https://www.leilaoonline.net/lote/detalhe/139006", "1280")</f>
      </c>
      <c r="B87" s="4" t="s">
        <f>=HYPERLINK("https://www.leilaoonline.net/lote/detalhe/139006", " PLANTADORA  CANA PCP 6000, ANO 2012, FR11003654 - UNIDADE VALE DO ROSÁRIO")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=HYPERLINK("https://www.leilaoonline.net/lote/detalhe/138996", "1281")</f>
      </c>
      <c r="B88" s="4" t="s">
        <f>=HYPERLINK("https://www.leilaoonline.net/lote/detalhe/138996", " MOTOBOMBA SEM BOMBA - UNIDADE VALE DO ROSÁRIO")</f>
      </c>
      <c r="C88" s="4" t="inlineStr">
        <is>
          <t>Vendido</t>
        </is>
      </c>
      <c r="D88" s="4" t="inlineStr">
        <is>
          <t>11</t>
        </is>
      </c>
      <c r="E88" s="5" t="inlineStr">
        <is>
          <t>8.000,00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=HYPERLINK("https://www.leilaoonline.net/lote/detalhe/139000", "1282")</f>
      </c>
      <c r="B89" s="4" t="s">
        <f>=HYPERLINK("https://www.leilaoonline.net/lote/detalhe/139000", " MOTOBOMBA - UNIDADE VALE DO ROSÁRIO")</f>
      </c>
      <c r="C89" s="4" t="inlineStr">
        <is>
          <t>Não vendido</t>
        </is>
      </c>
      <c r="D89" s="4" t="inlineStr">
        <is>
          <t>22</t>
        </is>
      </c>
      <c r="E89" s="5" t="inlineStr">
        <is>
          <t>14.500,00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=HYPERLINK("https://www.leilaoonline.net/lote/detalhe/138997", "1283")</f>
      </c>
      <c r="B90" s="4" t="s">
        <f>=HYPERLINK("https://www.leilaoonline.net/lote/detalhe/138997", " MOTOBOMBA SEM BOMBA - UNIDADE VALE DO ROSÁRIO")</f>
      </c>
      <c r="C90" s="4" t="inlineStr">
        <is>
          <t>Não vendido</t>
        </is>
      </c>
      <c r="D90" s="4" t="inlineStr">
        <is>
          <t>23</t>
        </is>
      </c>
      <c r="E90" s="5" t="inlineStr">
        <is>
          <t>14.500,00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=HYPERLINK("https://www.leilaoonline.net/lote/detalhe/139017", "1284")</f>
      </c>
      <c r="B91" s="4" t="s">
        <f>=HYPERLINK("https://www.leilaoonline.net/lote/detalhe/139017", " COLHEDORA JOHN DEERE 3522, ANO 2012, FR5002008 - UNIDADE VALE DO ROSÁRIO")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=HYPERLINK("https://www.leilaoonline.net/lote/detalhe/139014", "1285")</f>
      </c>
      <c r="B92" s="4" t="s">
        <f>=HYPERLINK("https://www.leilaoonline.net/lote/detalhe/139014", " COLHEDORA JOHN DEERE 3522, ANO 2014,  FR11002182 - UNIDADE VALE DO ROSÁRIO")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=HYPERLINK("https://www.leilaoonline.net/lote/detalhe/138998", "1286")</f>
      </c>
      <c r="B93" s="4" t="s">
        <f>=HYPERLINK("https://www.leilaoonline.net/lote/detalhe/138998", " LOTE APROXIMADAMENTE 200 MOTORES DIVERSAS POTÊNCIAS - UNIDADE VALE DO ROSÁRIO")</f>
      </c>
      <c r="C93" s="4" t="inlineStr">
        <is>
          <t>Não vendido</t>
        </is>
      </c>
      <c r="D93" s="4" t="inlineStr">
        <is>
          <t>146</t>
        </is>
      </c>
      <c r="E93" s="5" t="inlineStr">
        <is>
          <t>168.000,00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=HYPERLINK("https://www.leilaoonline.net/lote/detalhe/139031", "1287")</f>
      </c>
      <c r="B94" s="4" t="s">
        <f>=HYPERLINK("https://www.leilaoonline.net/lote/detalhe/139031", " REBOQUE 4E RANDON 12,5M, ANO 2010  ( VENDA S/ PNEUS E S/ RODAS )- FR56816 - LOC: JUNQUEIRA")</f>
      </c>
      <c r="C94" s="4" t="inlineStr">
        <is>
          <t>Vendido</t>
        </is>
      </c>
      <c r="D94" s="4" t="inlineStr">
        <is>
          <t>8</t>
        </is>
      </c>
      <c r="E94" s="5" t="inlineStr">
        <is>
          <t>37.000,00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=HYPERLINK("https://www.leilaoonline.net/lote/detalhe/139019", "1290")</f>
      </c>
      <c r="B95" s="4" t="s">
        <f>=HYPERLINK("https://www.leilaoonline.net/lote/detalhe/139019", " S.REBOQUE RANDON 11,80 M, ANO 2007 - FR121414 - LOC: JUNQUEIRA")</f>
      </c>
      <c r="C95" s="4" t="inlineStr">
        <is>
          <t>Vendido</t>
        </is>
      </c>
      <c r="D95" s="4" t="inlineStr">
        <is>
          <t>15</t>
        </is>
      </c>
      <c r="E95" s="5" t="inlineStr">
        <is>
          <t>29.000,00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=HYPERLINK("https://www.leilaoonline.net/lote/detalhe/139032", "1291")</f>
      </c>
      <c r="B96" s="4" t="s">
        <f>=HYPERLINK("https://www.leilaoonline.net/lote/detalhe/139032", " S.REBOQUE RANDON 11,80 M, ANO 2007 - FR121413 - LOC: JUNQUEIRA")</f>
      </c>
      <c r="C96" s="4" t="inlineStr">
        <is>
          <t>Vendido</t>
        </is>
      </c>
      <c r="D96" s="4" t="inlineStr">
        <is>
          <t>16</t>
        </is>
      </c>
      <c r="E96" s="5" t="inlineStr">
        <is>
          <t>30.000,00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=HYPERLINK("https://www.leilaoonline.net/lote/detalhe/139030", "1292")</f>
      </c>
      <c r="B97" s="4" t="s">
        <f>=HYPERLINK("https://www.leilaoonline.net/lote/detalhe/139030", " TRANSBORDO SANTAL 12T , ANO 2013 - FR93862 - LOC: JUNQUEIRA")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=HYPERLINK("https://www.leilaoonline.net/lote/detalhe/139669", "1294")</f>
      </c>
      <c r="B98" s="4" t="s">
        <f>=HYPERLINK("https://www.leilaoonline.net/lote/detalhe/139669", "TRANSBORDO ATA 12000 12T, ANO 2013, FR93872, LOC. JUNQUEIRA ")</f>
      </c>
      <c r="C98" s="4" t="inlineStr">
        <is>
          <t>Não vendido</t>
        </is>
      </c>
      <c r="D98" s="4" t="inlineStr">
        <is>
          <t>44</t>
        </is>
      </c>
      <c r="E98" s="5" t="inlineStr">
        <is>
          <t>31.500,00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=HYPERLINK("https://www.leilaoonline.net/lote/detalhe/139008", "1295")</f>
      </c>
      <c r="B99" s="4" t="s">
        <f>=HYPERLINK("https://www.leilaoonline.net/lote/detalhe/139008", " CARRETA TANQUE 5000LITROS, ANO 2011 - FR92771 - LOC: JUNQUEIRA")</f>
      </c>
      <c r="C99" s="4" t="inlineStr">
        <is>
          <t>Vendido</t>
        </is>
      </c>
      <c r="D99" s="4" t="inlineStr">
        <is>
          <t>7</t>
        </is>
      </c>
      <c r="E99" s="5" t="inlineStr">
        <is>
          <t>3.500,00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=HYPERLINK("https://www.leilaoonline.net/lote/detalhe/139040", "1299")</f>
      </c>
      <c r="B100" s="4" t="s">
        <f>=HYPERLINK("https://www.leilaoonline.net/lote/detalhe/139040", "PÁ CARREGADORA,  CAT 938H , ANO 2011 - FR93390 - LOC: JUNQUEIRA")</f>
      </c>
      <c r="C100" s="4" t="inlineStr">
        <is>
          <t>Não vendido</t>
        </is>
      </c>
      <c r="D100" s="4" t="inlineStr">
        <is>
          <t>11</t>
        </is>
      </c>
      <c r="E100" s="5" t="inlineStr">
        <is>
          <t>57.000,00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=HYPERLINK("https://www.leilaoonline.net/lote/detalhe/138974", "1301")</f>
      </c>
      <c r="B101" s="4" t="s">
        <f>=HYPERLINK("https://www.leilaoonline.net/lote/detalhe/138974", " MUNCK VEICULAR MICHELETO - UNIDADE MB")</f>
      </c>
      <c r="C101" s="4" t="inlineStr">
        <is>
          <t>Vendido</t>
        </is>
      </c>
      <c r="D101" s="4" t="inlineStr">
        <is>
          <t>39</t>
        </is>
      </c>
      <c r="E101" s="5" t="inlineStr">
        <is>
          <t>59.000,00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=HYPERLINK("https://www.leilaoonline.net/lote/detalhe/138942", "1302")</f>
      </c>
      <c r="B102" s="4" t="s">
        <f>=HYPERLINK("https://www.leilaoonline.net/lote/detalhe/138942", " TRATOR VALTRA BH 160 - UNIDADE MB")</f>
      </c>
      <c r="C102" s="4" t="inlineStr">
        <is>
          <t>Vendido</t>
        </is>
      </c>
      <c r="D102" s="4" t="inlineStr">
        <is>
          <t>71</t>
        </is>
      </c>
      <c r="E102" s="5" t="inlineStr">
        <is>
          <t>96.000,00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=HYPERLINK("https://www.leilaoonline.net/lote/detalhe/138975", "1303")</f>
      </c>
      <c r="B103" s="4" t="s">
        <f>=HYPERLINK("https://www.leilaoonline.net/lote/detalhe/138975", " CARROCERIA COMBOIO GASCOM , ANO 2012- UNIDADE MB")</f>
      </c>
      <c r="C103" s="4" t="inlineStr">
        <is>
          <t>Vendido</t>
        </is>
      </c>
      <c r="D103" s="4" t="inlineStr">
        <is>
          <t>29</t>
        </is>
      </c>
      <c r="E103" s="5" t="inlineStr">
        <is>
          <t>19.000,00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=HYPERLINK("https://www.leilaoonline.net/lote/detalhe/138935", "1304")</f>
      </c>
      <c r="B104" s="4" t="s">
        <f>=HYPERLINK("https://www.leilaoonline.net/lote/detalhe/138935", " CARROCERIA TANQUE  GASCOM - UNIDADE MB")</f>
      </c>
      <c r="C104" s="4" t="inlineStr">
        <is>
          <t>Vendido</t>
        </is>
      </c>
      <c r="D104" s="4" t="inlineStr">
        <is>
          <t>47</t>
        </is>
      </c>
      <c r="E104" s="5" t="inlineStr">
        <is>
          <t>40.000,00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=HYPERLINK("https://www.leilaoonline.net/lote/detalhe/138946", "1309")</f>
      </c>
      <c r="B105" s="4" t="s">
        <f>=HYPERLINK("https://www.leilaoonline.net/lote/detalhe/138946", "MOTONIVELADORA CAT 12 H, ANO 2003. - FR13002012 - UNIDADE MB")</f>
      </c>
      <c r="C105" s="4" t="inlineStr">
        <is>
          <t>Vendido</t>
        </is>
      </c>
      <c r="D105" s="4" t="inlineStr">
        <is>
          <t>142</t>
        </is>
      </c>
      <c r="E105" s="5" t="inlineStr">
        <is>
          <t>257.000,00</t>
        </is>
      </c>
      <c r="F105" s="4" t="inlineStr">
        <is>
          <t>2000.00</t>
        </is>
      </c>
    </row>
    <row collapsed="false" customFormat="false" customHeight="false" hidden="false" ht="12.1" outlineLevel="0" r="106">
      <c r="A106" s="5" t="s">
        <f>=HYPERLINK("https://www.leilaoonline.net/lote/detalhe/138954", "1310")</f>
      </c>
      <c r="B106" s="4" t="s">
        <f>=HYPERLINK("https://www.leilaoonline.net/lote/detalhe/138954", " TRANSBORDO DE CANA SANTAL, ANO 2011,  FR14003536 - UNIDADE MB")</f>
      </c>
      <c r="C106" s="4" t="inlineStr">
        <is>
          <t>Vendido</t>
        </is>
      </c>
      <c r="D106" s="4" t="inlineStr">
        <is>
          <t>6</t>
        </is>
      </c>
      <c r="E106" s="5" t="inlineStr">
        <is>
          <t>20.000,00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=HYPERLINK("https://www.leilaoonline.net/lote/detalhe/138978", "1311")</f>
      </c>
      <c r="B107" s="4" t="s">
        <f>=HYPERLINK("https://www.leilaoonline.net/lote/detalhe/138978", " TRANSBORDO FR5003047 - UNIDADE MB")</f>
      </c>
      <c r="C107" s="4" t="inlineStr">
        <is>
          <t>Vendido</t>
        </is>
      </c>
      <c r="D107" s="4" t="inlineStr">
        <is>
          <t>2</t>
        </is>
      </c>
      <c r="E107" s="5" t="inlineStr">
        <is>
          <t>16.000,00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=HYPERLINK("https://www.leilaoonline.net/lote/detalhe/138937", "1312")</f>
      </c>
      <c r="B108" s="4" t="s">
        <f>=HYPERLINK("https://www.leilaoonline.net/lote/detalhe/138937", " TRANSBORDO CIVEMASA TAC ARR 10500KG 24M³ 4700X3550,ANO  2010 FR13003070 - UNIDADE MB")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=HYPERLINK("https://www.leilaoonline.net/lote/detalhe/138950", "1313")</f>
      </c>
      <c r="B109" s="4" t="s">
        <f>=HYPERLINK("https://www.leilaoonline.net/lote/detalhe/138950", " ADUBADEIRA SOLLUS DISTRIBUIDOR TORTA FILTR 10M³ 300KG,  FR14003461 - UNIDADE MB")</f>
      </c>
      <c r="C109" s="4" t="inlineStr">
        <is>
          <t>Não vendido</t>
        </is>
      </c>
      <c r="D109" s="4" t="inlineStr">
        <is>
          <t>5</t>
        </is>
      </c>
      <c r="E109" s="5" t="inlineStr">
        <is>
          <t>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=HYPERLINK("https://www.leilaoonline.net/lote/detalhe/138956", "1314")</f>
      </c>
      <c r="B110" s="4" t="s">
        <f>=HYPERLINK("https://www.leilaoonline.net/lote/detalhe/138956", " ADUBADEIRA SOLLUS DISTRIBUIDOR TORTA FILTR 10M³ 300KG,  FR13003153 - UNIDADE MB")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=HYPERLINK("https://www.leilaoonline.net/lote/detalhe/138949", "1316")</f>
      </c>
      <c r="B111" s="4" t="s">
        <f>=HYPERLINK("https://www.leilaoonline.net/lote/detalhe/138949", " BAZUCA SOLLUS, ANO 1991 - FR13003031 - UNIDADE MB")</f>
      </c>
      <c r="C111" s="4" t="inlineStr">
        <is>
          <t>Vendido</t>
        </is>
      </c>
      <c r="D111" s="4" t="inlineStr">
        <is>
          <t>15</t>
        </is>
      </c>
      <c r="E111" s="5" t="inlineStr">
        <is>
          <t>24.000,00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=HYPERLINK("https://www.leilaoonline.net/lote/detalhe/138968", "1320")</f>
      </c>
      <c r="B112" s="4" t="s">
        <f>=HYPERLINK("https://www.leilaoonline.net/lote/detalhe/138968", " TRANSBORDO SANTAL, 2012 TRANSB VT 10 ARRASTE TRAT., ANO 2012,  FR4003081  - UNIDADE MB")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=HYPERLINK("https://www.leilaoonline.net/lote/detalhe/138947", "1321")</f>
      </c>
      <c r="B113" s="4" t="s">
        <f>=HYPERLINK("https://www.leilaoonline.net/lote/detalhe/138947", " TRANSBORDO TAC ARR 10500KG 24M³ 4700X3550MM 7350KG SANTAL, ANO 2012,  FR13003108 - UNIDADE MB")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16.000,00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=HYPERLINK("https://www.leilaoonline.net/lote/detalhe/138953", "1322")</f>
      </c>
      <c r="B114" s="4" t="s">
        <f>=HYPERLINK("https://www.leilaoonline.net/lote/detalhe/138953", " TANQUE RODOV AZUL TRANSP AGUA - CARROCERIA TANQUE FR13003107 - UNIDADE MB")</f>
      </c>
      <c r="C114" s="4" t="inlineStr">
        <is>
          <t>Vendido</t>
        </is>
      </c>
      <c r="D114" s="4" t="inlineStr">
        <is>
          <t>34</t>
        </is>
      </c>
      <c r="E114" s="5" t="inlineStr">
        <is>
          <t>22.000,00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=HYPERLINK("https://www.leilaoonline.net/lote/detalhe/139479", "1323")</f>
      </c>
      <c r="B115" s="4" t="s">
        <f>=HYPERLINK("https://www.leilaoonline.net/lote/detalhe/139479", " TRATOR MASSEY FERGUSSON,  ANO 2002 - FR13002007  - (obs. SUCATEADO) LOC. JABOTICABAL-SP.")</f>
      </c>
      <c r="C115" s="4" t="inlineStr">
        <is>
          <t>Vendido</t>
        </is>
      </c>
      <c r="D115" s="4" t="inlineStr">
        <is>
          <t>59</t>
        </is>
      </c>
      <c r="E115" s="5" t="inlineStr">
        <is>
          <t>58.000,00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=HYPERLINK("https://www.leilaoonline.net/lote/detalhe/139636", "1354")</f>
      </c>
      <c r="B116" s="4" t="s">
        <f>=HYPERLINK("https://www.leilaoonline.net/lote/detalhe/139636", " 02 DOLLYS  RANDON, ANO 2001 / 2005,  FRS11004097/ FR11004140, ( obs. VENDA S/ RODAS E S/ DOCUMENTO )  LOC. VALE DO ROSÁRIO ")</f>
      </c>
      <c r="C116" s="4" t="inlineStr">
        <is>
          <t>Não vendido</t>
        </is>
      </c>
      <c r="D116" s="4" t="inlineStr">
        <is>
          <t>33</t>
        </is>
      </c>
      <c r="E116" s="5" t="inlineStr">
        <is>
          <t>27.000,00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=HYPERLINK("https://www.leilaoonline.net/lote/detalhe/139633", "1355")</f>
      </c>
      <c r="B117" s="4" t="s">
        <f>=HYPERLINK("https://www.leilaoonline.net/lote/detalhe/139633", " CACAMBA DISTR. DE TORTA , ANO 2003, FR11003474,  LOC. VALE DO ROSÁRIO ")</f>
      </c>
      <c r="C117" s="4" t="inlineStr">
        <is>
          <t>Vendido</t>
        </is>
      </c>
      <c r="D117" s="4" t="inlineStr">
        <is>
          <t>9</t>
        </is>
      </c>
      <c r="E117" s="5" t="inlineStr">
        <is>
          <t>7.000,00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=HYPERLINK("https://www.leilaoonline.net/lote/detalhe/139631", "1356")</f>
      </c>
      <c r="B118" s="4" t="s">
        <f>=HYPERLINK("https://www.leilaoonline.net/lote/detalhe/139631", " TRATOR CASE - TODO QUEIMADO, SF,  LOC. VALE DO ROSÁRIO ")</f>
      </c>
      <c r="C118" s="4" t="inlineStr">
        <is>
          <t>Não vendido</t>
        </is>
      </c>
      <c r="D118" s="4" t="inlineStr">
        <is>
          <t>31</t>
        </is>
      </c>
      <c r="E118" s="5" t="inlineStr">
        <is>
          <t>23.000,00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=HYPERLINK("https://www.leilaoonline.net/lote/detalhe/139586", "1357")</f>
      </c>
      <c r="B119" s="4" t="s">
        <f>=HYPERLINK("https://www.leilaoonline.net/lote/detalhe/139586", "GUINCHO CANARINHO, ANO 1981 - FR 11001038 - ANO 1981 - LOC. VALE DO ROSARIO")</f>
      </c>
      <c r="C119" s="4" t="inlineStr">
        <is>
          <t>Vendido</t>
        </is>
      </c>
      <c r="D119" s="4" t="inlineStr">
        <is>
          <t>24</t>
        </is>
      </c>
      <c r="E119" s="5" t="inlineStr">
        <is>
          <t>33.000,00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=HYPERLINK("https://www.leilaoonline.net/lote/detalhe/139641", "1358")</f>
      </c>
      <c r="B120" s="4" t="s">
        <f>=HYPERLINK("https://www.leilaoonline.net/lote/detalhe/139641", " GRADE ARADORA FR 4247,  LOC. VALE DO ROSÁRIO ")</f>
      </c>
      <c r="C120" s="4" t="inlineStr">
        <is>
          <t>Não vendido</t>
        </is>
      </c>
      <c r="D120" s="4" t="inlineStr">
        <is>
          <t>7</t>
        </is>
      </c>
      <c r="E120" s="5" t="inlineStr">
        <is>
          <t>6.500,00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=HYPERLINK("https://www.leilaoonline.net/lote/detalhe/139634", "1359")</f>
      </c>
      <c r="B121" s="4" t="s">
        <f>=HYPERLINK("https://www.leilaoonline.net/lote/detalhe/139634", " GRADE CIVEMASA 16C C/02 PENTES, ANO 1999, FR11003382, LOC. VALE DO ROSÁRIO ")</f>
      </c>
      <c r="C121" s="4" t="inlineStr">
        <is>
          <t>Vendido</t>
        </is>
      </c>
      <c r="D121" s="4" t="inlineStr">
        <is>
          <t>28</t>
        </is>
      </c>
      <c r="E121" s="5" t="inlineStr">
        <is>
          <t>17.000,00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=HYPERLINK("https://www.leilaoonline.net/lote/detalhe/139635", "1360")</f>
      </c>
      <c r="B122" s="4" t="s">
        <f>=HYPERLINK("https://www.leilaoonline.net/lote/detalhe/139635", " GRADE ARADORA 20 DISCOS FR-2.1.6394,  LOC. VALE DO ROSÁRIO ")</f>
      </c>
      <c r="C122" s="4" t="inlineStr">
        <is>
          <t>Não vendido</t>
        </is>
      </c>
      <c r="D122" s="4" t="inlineStr">
        <is>
          <t>23</t>
        </is>
      </c>
      <c r="E122" s="5" t="inlineStr">
        <is>
          <t>16.000,00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=HYPERLINK("https://www.leilaoonline.net/lote/detalhe/139644", "1361")</f>
      </c>
      <c r="B123" s="4" t="s">
        <f>=HYPERLINK("https://www.leilaoonline.net/lote/detalhe/139644", " QUEBRA LOMBO DMB, 03 CULTIVADORES, ANO 1999, FR11003398,  LOC. VALE DO ROSÁRIO ")</f>
      </c>
      <c r="C123" s="4" t="inlineStr">
        <is>
          <t>Não vendido</t>
        </is>
      </c>
      <c r="D123" s="4" t="inlineStr">
        <is>
          <t>11</t>
        </is>
      </c>
      <c r="E123" s="5" t="inlineStr">
        <is>
          <t>5.500,00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=HYPERLINK("https://www.leilaoonline.net/lote/detalhe/139642", "1362")</f>
      </c>
      <c r="B124" s="4" t="s">
        <f>=HYPERLINK("https://www.leilaoonline.net/lote/detalhe/139642", " CARRETA DIST TORTA FILTRO, ANO 2008, FR11003228,  LOC. VALE DO ROSÁRIO 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3.500,00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=HYPERLINK("https://www.leilaoonline.net/lote/detalhe/139645", "1363")</f>
      </c>
      <c r="B125" s="4" t="s">
        <f>=HYPERLINK("https://www.leilaoonline.net/lote/detalhe/139645", " SULCADOR 2 LINHAS, SF,  LOC. VALE DO ROSÁRIO ")</f>
      </c>
      <c r="C125" s="4" t="inlineStr">
        <is>
          <t>Não vendido</t>
        </is>
      </c>
      <c r="D125" s="4" t="inlineStr">
        <is>
          <t>5</t>
        </is>
      </c>
      <c r="E125" s="5" t="inlineStr">
        <is>
          <t>2.750,00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=HYPERLINK("https://www.leilaoonline.net/lote/detalhe/139638", "1364")</f>
      </c>
      <c r="B126" s="4" t="s">
        <f>=HYPERLINK("https://www.leilaoonline.net/lote/detalhe/139638", " CULTIVADOR, ANO 1999, FR11003396, LOC. VALE DO ROSÁRIO ")</f>
      </c>
      <c r="C126" s="4" t="inlineStr">
        <is>
          <t>Não vendido</t>
        </is>
      </c>
      <c r="D126" s="4" t="inlineStr">
        <is>
          <t>27</t>
        </is>
      </c>
      <c r="E126" s="5" t="inlineStr">
        <is>
          <t>3.300,00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=HYPERLINK("https://www.leilaoonline.net/lote/detalhe/139640", "1365")</f>
      </c>
      <c r="B127" s="4" t="s">
        <f>=HYPERLINK("https://www.leilaoonline.net/lote/detalhe/139640", " GRADE INTERM 44E CIVEMASA, ANO 2001, FR11003381, LOC. VALE DO ROSÁRIO ")</f>
      </c>
      <c r="C127" s="4" t="inlineStr">
        <is>
          <t>Não vendido</t>
        </is>
      </c>
      <c r="D127" s="4" t="inlineStr">
        <is>
          <t>49</t>
        </is>
      </c>
      <c r="E127" s="5" t="inlineStr">
        <is>
          <t>24.000,00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=HYPERLINK("https://www.leilaoonline.net/lote/detalhe/139639", "1366")</f>
      </c>
      <c r="B128" s="4" t="s">
        <f>=HYPERLINK("https://www.leilaoonline.net/lote/detalhe/139639", " TRATOR VALTRA BM 110, ANO 2007, FR11002131, LOC. VALE DO ROSÁRIO ")</f>
      </c>
      <c r="C128" s="4" t="inlineStr">
        <is>
          <t>Vendido</t>
        </is>
      </c>
      <c r="D128" s="4" t="inlineStr">
        <is>
          <t>110</t>
        </is>
      </c>
      <c r="E128" s="5" t="inlineStr">
        <is>
          <t>147.000,00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=HYPERLINK("https://www.leilaoonline.net/lote/detalhe/139637", "1367")</f>
      </c>
      <c r="B129" s="4" t="s">
        <f>=HYPERLINK("https://www.leilaoonline.net/lote/detalhe/139637", " DISTRIB. TORTA DE FILTRO, ANO 2015, FR11003775, LOC. VALE DO ROSÁRIO ")</f>
      </c>
      <c r="C129" s="4" t="inlineStr">
        <is>
          <t>Vendido</t>
        </is>
      </c>
      <c r="D129" s="4" t="inlineStr">
        <is>
          <t>35</t>
        </is>
      </c>
      <c r="E129" s="5" t="inlineStr">
        <is>
          <t>12.500,00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=HYPERLINK("https://www.leilaoonline.net/lote/detalhe/139632", "1368")</f>
      </c>
      <c r="B130" s="4" t="s">
        <f>=HYPERLINK("https://www.leilaoonline.net/lote/detalhe/139632", " ADUBADEIRA BAZUCA, SF,  LOC. VALE DO ROSÁRIO ")</f>
      </c>
      <c r="C130" s="4" t="inlineStr">
        <is>
          <t>Vendido</t>
        </is>
      </c>
      <c r="D130" s="4" t="inlineStr">
        <is>
          <t>73</t>
        </is>
      </c>
      <c r="E130" s="5" t="inlineStr">
        <is>
          <t>69.500,00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=HYPERLINK("https://www.leilaoonline.net/lote/detalhe/139647", "1369")</f>
      </c>
      <c r="B131" s="4" t="s">
        <f>=HYPERLINK("https://www.leilaoonline.net/lote/detalhe/139647", " CAMINHÃO VOLVO NL12 360 6x4, ANO 1995, C/MUNCK HIDRAULICO (1998), FR11001012, LOC. VALE DO ROSÁRIO ")</f>
      </c>
      <c r="C131" s="4" t="inlineStr">
        <is>
          <t>Não vendido</t>
        </is>
      </c>
      <c r="D131" s="4" t="inlineStr">
        <is>
          <t>20</t>
        </is>
      </c>
      <c r="E131" s="5" t="inlineStr">
        <is>
          <t>133.000,00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=HYPERLINK("https://www.leilaoonline.net/lote/detalhe/139648", "1370")</f>
      </c>
      <c r="B132" s="4" t="s">
        <f>=HYPERLINK("https://www.leilaoonline.net/lote/detalhe/139648", " CAMINHÃO VW 12.140 H C/CAÇAMBA BASCULANTE, ANO 1996, FR11001112, LOC. VALE DO ROSÁRIO ")</f>
      </c>
      <c r="C132" s="4" t="inlineStr">
        <is>
          <t>Não vendido</t>
        </is>
      </c>
      <c r="D132" s="4" t="inlineStr">
        <is>
          <t>20</t>
        </is>
      </c>
      <c r="E132" s="5" t="inlineStr">
        <is>
          <t>35.000,00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=HYPERLINK("https://www.leilaoonline.net/lote/detalhe/139654", "1371")</f>
      </c>
      <c r="B133" s="4" t="s">
        <f>=HYPERLINK("https://www.leilaoonline.net/lote/detalhe/139654", " TRATOR BM100 CARREGADEIRA, SF, LOC. VALE DO ROSÁRIO ")</f>
      </c>
      <c r="C133" s="4" t="inlineStr">
        <is>
          <t>Não vendido</t>
        </is>
      </c>
      <c r="D133" s="4" t="inlineStr">
        <is>
          <t>105</t>
        </is>
      </c>
      <c r="E133" s="5" t="inlineStr">
        <is>
          <t>137.000,00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=HYPERLINK("https://www.leilaoonline.net/lote/detalhe/139656", "1372")</f>
      </c>
      <c r="B134" s="4" t="s">
        <f>=HYPERLINK("https://www.leilaoonline.net/lote/detalhe/139656", " TRATOR MASSEY FERGUSSON 5285, ANO 2003, FR11002044, LOC. VALE DO ROSÁRIO ")</f>
      </c>
      <c r="C134" s="4" t="inlineStr">
        <is>
          <t>Vendido</t>
        </is>
      </c>
      <c r="D134" s="4" t="inlineStr">
        <is>
          <t>38</t>
        </is>
      </c>
      <c r="E134" s="5" t="inlineStr">
        <is>
          <t>47.000,00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=HYPERLINK("https://www.leilaoonline.net/lote/detalhe/139651", "1373")</f>
      </c>
      <c r="B135" s="4" t="s">
        <f>=HYPERLINK("https://www.leilaoonline.net/lote/detalhe/139651", " GRADE HIDRAULICA ARADORA CIVEMASA , SF, LOC. VALE DO ROSÁRIO ")</f>
      </c>
      <c r="C135" s="4" t="inlineStr">
        <is>
          <t>Não vendido</t>
        </is>
      </c>
      <c r="D135" s="4" t="inlineStr">
        <is>
          <t>68</t>
        </is>
      </c>
      <c r="E135" s="5" t="inlineStr">
        <is>
          <t>36.500,00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=HYPERLINK("https://www.leilaoonline.net/lote/detalhe/139649", "1374")</f>
      </c>
      <c r="B136" s="4" t="s">
        <f>=HYPERLINK("https://www.leilaoonline.net/lote/detalhe/139649", " GRADE ARADORA, ANO 2005, FR11003366,  LOC. VALE DO ROSÁRIO ")</f>
      </c>
      <c r="C136" s="4" t="inlineStr">
        <is>
          <t>Não vendido</t>
        </is>
      </c>
      <c r="D136" s="4" t="inlineStr">
        <is>
          <t>61</t>
        </is>
      </c>
      <c r="E136" s="5" t="inlineStr">
        <is>
          <t>30.000,00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=HYPERLINK("https://www.leilaoonline.net/lote/detalhe/139667", "1375")</f>
      </c>
      <c r="B137" s="4" t="s">
        <f>=HYPERLINK("https://www.leilaoonline.net/lote/detalhe/139667", " TANQUE FERRO CAPAC. 15.000 LTS COR AZUL, SF, LOC. VALE DO ROSÁRIO ")</f>
      </c>
      <c r="C137" s="4" t="inlineStr">
        <is>
          <t>Vendido</t>
        </is>
      </c>
      <c r="D137" s="4" t="inlineStr">
        <is>
          <t>35</t>
        </is>
      </c>
      <c r="E137" s="5" t="inlineStr">
        <is>
          <t>28.000,00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=HYPERLINK("https://www.leilaoonline.net/lote/detalhe/139652", "1376")</f>
      </c>
      <c r="B138" s="4" t="s">
        <f>=HYPERLINK("https://www.leilaoonline.net/lote/detalhe/139652", " TANQUE FERRO CAPAC. 15.000 LTS COR VERMELHA FR F-06, SF,  LOC. VALE DO ROSÁRIO ")</f>
      </c>
      <c r="C138" s="4" t="inlineStr">
        <is>
          <t>Não vendido</t>
        </is>
      </c>
      <c r="D138" s="4" t="inlineStr">
        <is>
          <t>48</t>
        </is>
      </c>
      <c r="E138" s="5" t="inlineStr">
        <is>
          <t>40.500,00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=HYPERLINK("https://www.leilaoonline.net/lote/detalhe/139646", "1377")</f>
      </c>
      <c r="B139" s="4" t="s">
        <f>=HYPERLINK("https://www.leilaoonline.net/lote/detalhe/139646", " 17 PNEUS SENDO; 12 COM RODAS RODOVIARIO, 02 SEM RODAS E 03 AGRICOLAS COM RODA., SF, LOC. VALE DO ROSÁRIO ")</f>
      </c>
      <c r="C139" s="4" t="inlineStr">
        <is>
          <t>Vendido</t>
        </is>
      </c>
      <c r="D139" s="4" t="inlineStr">
        <is>
          <t>9</t>
        </is>
      </c>
      <c r="E139" s="5" t="inlineStr">
        <is>
          <t>2.500,00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=HYPERLINK("https://www.leilaoonline.net/lote/detalhe/139661", "1378")</f>
      </c>
      <c r="B140" s="4" t="s">
        <f>=HYPERLINK("https://www.leilaoonline.net/lote/detalhe/139661", " SEMI-REBOQUE CANA INTEIRA, ANO 2003, FR11004347, LOC. VALE DO ROSÁRIO")</f>
      </c>
      <c r="C140" s="4" t="inlineStr">
        <is>
          <t>Não vendido</t>
        </is>
      </c>
      <c r="D140" s="4" t="inlineStr">
        <is>
          <t>38</t>
        </is>
      </c>
      <c r="E140" s="5" t="inlineStr">
        <is>
          <t>29.000,00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=HYPERLINK("https://www.leilaoonline.net/lote/detalhe/139666", "1379")</f>
      </c>
      <c r="B141" s="4" t="s">
        <f>=HYPERLINK("https://www.leilaoonline.net/lote/detalhe/139666", " REBOQUE CANAV RANDON RQCA, ANO 1997, FR13004168, LOC. VALE DO ROSÁRIO")</f>
      </c>
      <c r="C141" s="4" t="inlineStr">
        <is>
          <t>Não vendido</t>
        </is>
      </c>
      <c r="D141" s="4" t="inlineStr">
        <is>
          <t>10</t>
        </is>
      </c>
      <c r="E141" s="5" t="inlineStr">
        <is>
          <t>12.500,00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=HYPERLINK("https://www.leilaoonline.net/lote/detalhe/139663", "1380")</f>
      </c>
      <c r="B142" s="4" t="s">
        <f>=HYPERLINK("https://www.leilaoonline.net/lote/detalhe/139663", " CAMINHÃO FORD CARGO 1415, ANO 1994/1995, FR11001115,  LOC. VALE DO ROSÁRIO")</f>
      </c>
      <c r="C142" s="4" t="inlineStr">
        <is>
          <t>Vendido</t>
        </is>
      </c>
      <c r="D142" s="4" t="inlineStr">
        <is>
          <t>40</t>
        </is>
      </c>
      <c r="E142" s="5" t="inlineStr">
        <is>
          <t>54.000,00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=HYPERLINK("https://www.leilaoonline.net/lote/detalhe/139664", "1381")</f>
      </c>
      <c r="B143" s="4" t="s">
        <f>=HYPERLINK("https://www.leilaoonline.net/lote/detalhe/139664", " GUINCHO CANARINHO DODGE E13, ANO 1984, FR11001107,  LOC. VALE DO ROSÁRIO")</f>
      </c>
      <c r="C143" s="4" t="inlineStr">
        <is>
          <t>Não vendido</t>
        </is>
      </c>
      <c r="D143" s="4" t="inlineStr">
        <is>
          <t>7</t>
        </is>
      </c>
      <c r="E143" s="5" t="inlineStr">
        <is>
          <t>13.000,00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=HYPERLINK("https://www.leilaoonline.net/lote/detalhe/139659", "1382")</f>
      </c>
      <c r="B144" s="4" t="s">
        <f>=HYPERLINK("https://www.leilaoonline.net/lote/detalhe/139659", "GUINCHO CANARINHO, ANO 1973. - FR14002043, LOC. Santa Elisa")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7.000,00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=HYPERLINK("https://www.leilaoonline.net/lote/detalhe/139653", "1383")</f>
      </c>
      <c r="B145" s="4" t="s">
        <f>=HYPERLINK("https://www.leilaoonline.net/lote/detalhe/139653", " CARRETA AGR VIVENCIA 8P, ANO 2012, FR14004624,  LOC. Santa Elisa")</f>
      </c>
      <c r="C145" s="4" t="inlineStr">
        <is>
          <t>Não vendido</t>
        </is>
      </c>
      <c r="D145" s="4" t="inlineStr">
        <is>
          <t>13</t>
        </is>
      </c>
      <c r="E145" s="5" t="inlineStr">
        <is>
          <t>5.500,00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=HYPERLINK("https://www.leilaoonline.net/lote/detalhe/139658", "1384")</f>
      </c>
      <c r="B146" s="4" t="s">
        <f>=HYPERLINK("https://www.leilaoonline.net/lote/detalhe/139658", " AREA VIVENCIA COR VERDE SF,  LOC. Santa Elisa")</f>
      </c>
      <c r="C146" s="4" t="inlineStr">
        <is>
          <t>Vendido</t>
        </is>
      </c>
      <c r="D146" s="4" t="inlineStr">
        <is>
          <t>42</t>
        </is>
      </c>
      <c r="E146" s="5" t="inlineStr">
        <is>
          <t>14.500,00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=HYPERLINK("https://www.leilaoonline.net/lote/detalhe/139660", "1385")</f>
      </c>
      <c r="B147" s="4" t="s">
        <f>=HYPERLINK("https://www.leilaoonline.net/lote/detalhe/139660", " AREA VIVENCIA COR AZUL SF,  LOC. Santa Elisa")</f>
      </c>
      <c r="C147" s="4" t="inlineStr">
        <is>
          <t>Vendido</t>
        </is>
      </c>
      <c r="D147" s="4" t="inlineStr">
        <is>
          <t>40</t>
        </is>
      </c>
      <c r="E147" s="5" t="inlineStr">
        <is>
          <t>13.250,00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=HYPERLINK("https://www.leilaoonline.net/lote/detalhe/139665", "1386")</f>
      </c>
      <c r="B148" s="4" t="s">
        <f>=HYPERLINK("https://www.leilaoonline.net/lote/detalhe/139665", " CAMINHÃO FORD CARGO 2626, ANO 2003, FR14001028, LOC. Santa Elisa")</f>
      </c>
      <c r="C148" s="4" t="inlineStr">
        <is>
          <t>Não vendido</t>
        </is>
      </c>
      <c r="D148" s="4" t="inlineStr">
        <is>
          <t>106</t>
        </is>
      </c>
      <c r="E148" s="5" t="inlineStr">
        <is>
          <t>165.000,00</t>
        </is>
      </c>
      <c r="F148" s="4" t="inlineStr">
        <is>
          <t>2000.00</t>
        </is>
      </c>
    </row>
    <row collapsed="false" customFormat="false" customHeight="false" hidden="false" ht="12.1" outlineLevel="0" r="149">
      <c r="A149" s="5" t="s">
        <f>=HYPERLINK("https://www.leilaoonline.net/lote/detalhe/139655", "1387")</f>
      </c>
      <c r="B149" s="4" t="s">
        <f>=HYPERLINK("https://www.leilaoonline.net/lote/detalhe/139655", " CAMINHÃO VW 14.140, ANO 1990, FR14001004,  LOC. Santa Elisa")</f>
      </c>
      <c r="C149" s="4" t="inlineStr">
        <is>
          <t>Não vendido</t>
        </is>
      </c>
      <c r="D149" s="4" t="inlineStr">
        <is>
          <t>21</t>
        </is>
      </c>
      <c r="E149" s="5" t="inlineStr">
        <is>
          <t>40.000,00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=HYPERLINK("https://www.leilaoonline.net/lote/detalhe/139668", "1388")</f>
      </c>
      <c r="B150" s="4" t="s">
        <f>=HYPERLINK("https://www.leilaoonline.net/lote/detalhe/139668", " CAMINHÃO VW 26.220 EURO3 WORKER, ANO 2006/2007, FR11001098,  LOC. Santa Elisa")</f>
      </c>
      <c r="C150" s="4" t="inlineStr">
        <is>
          <t>Vendido</t>
        </is>
      </c>
      <c r="D150" s="4" t="inlineStr">
        <is>
          <t>103</t>
        </is>
      </c>
      <c r="E150" s="5" t="inlineStr">
        <is>
          <t>181.000,00</t>
        </is>
      </c>
      <c r="F150" s="4" t="inlineStr">
        <is>
          <t>2000.00</t>
        </is>
      </c>
    </row>
    <row collapsed="false" customFormat="false" customHeight="false" hidden="false" ht="12.1" outlineLevel="0" r="151">
      <c r="A151" s="5" t="s">
        <f>=HYPERLINK("https://www.leilaoonline.net/lote/detalhe/139650", "1389")</f>
      </c>
      <c r="B151" s="4" t="s">
        <f>=HYPERLINK("https://www.leilaoonline.net/lote/detalhe/139650", " TRATOR - TODO QUEIMADO, SF, LOC. Santa Elisa")</f>
      </c>
      <c r="C151" s="4" t="inlineStr">
        <is>
          <t>Não vendido</t>
        </is>
      </c>
      <c r="D151" s="4" t="inlineStr">
        <is>
          <t>82</t>
        </is>
      </c>
      <c r="E151" s="5" t="inlineStr">
        <is>
          <t>70.000,00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=HYPERLINK("https://www.leilaoonline.net/lote/detalhe/139657", "1390")</f>
      </c>
      <c r="B152" s="4" t="s">
        <f>=HYPERLINK("https://www.leilaoonline.net/lote/detalhe/139657", " TUBOS DE FERRO DIVERSOS TAMANHOS DE 2 A 7 METROS, E 5 TESOURAS APROX 9 METROS. PESO ESTIMADO DO LOTE 10 TONELADAS, VENDA POR QUILO, SF, LOC. Santa Elisa")</f>
      </c>
      <c r="C152" s="4" t="inlineStr">
        <is>
          <t>Vendido</t>
        </is>
      </c>
      <c r="D152" s="4" t="inlineStr">
        <is>
          <t>30</t>
        </is>
      </c>
      <c r="E152" s="5" t="inlineStr">
        <is>
          <t>47.000,00</t>
        </is>
      </c>
      <c r="F152" s="4" t="inlineStr">
        <is>
          <t>0.10</t>
        </is>
      </c>
    </row>
    <row collapsed="false" customFormat="false" customHeight="false" hidden="false" ht="12.1" outlineLevel="0" r="153">
      <c r="A153" s="5" t="s">
        <f>=HYPERLINK("https://www.leilaoonline.net/lote/detalhe/139662", "1391")</f>
      </c>
      <c r="B153" s="4" t="s">
        <f>=HYPERLINK("https://www.leilaoonline.net/lote/detalhe/139662", " TUBOS DE AÇO DE INOX TAMANHO APROX 1 METRO, APROX 200 PEÇAS, VENDA POR LOTE., SF, LOC. Santa Elisa")</f>
      </c>
      <c r="C153" s="4" t="inlineStr">
        <is>
          <t>Vendido</t>
        </is>
      </c>
      <c r="D153" s="4" t="inlineStr">
        <is>
          <t>22</t>
        </is>
      </c>
      <c r="E153" s="5" t="inlineStr">
        <is>
          <t>9.000,00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=HYPERLINK("https://www.leilaoonline.net/lote/detalhe/139674", "3702")</f>
      </c>
      <c r="B154" s="4" t="s">
        <f>=HYPERLINK("https://www.leilaoonline.net/lote/detalhe/139674", "ARMARIO DE MADEIRA COM 2 PORTAS - ANTIGO, SF,  LOC. BARRA")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=HYPERLINK("https://www.leilaoonline.net/lote/detalhe/139675", "3703")</f>
      </c>
      <c r="B155" s="4" t="s">
        <f>=HYPERLINK("https://www.leilaoonline.net/lote/detalhe/139675", "MESA DE MADEIRA ANTIGA COM 10 GAVETAS, SF,  . LOC. BARRA")</f>
      </c>
      <c r="C155" s="4" t="inlineStr">
        <is>
          <t>Vendido</t>
        </is>
      </c>
      <c r="D155" s="4" t="inlineStr">
        <is>
          <t>2</t>
        </is>
      </c>
      <c r="E155" s="5" t="inlineStr">
        <is>
          <t>200,00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=HYPERLINK("https://www.leilaoonline.net/lote/detalhe/139676", "3704")</f>
      </c>
      <c r="B156" s="4" t="s">
        <f>=HYPERLINK("https://www.leilaoonline.net/lote/detalhe/139676", "MESA DE MADEIRA MACIÇA , SF, . LOC. BARRA")</f>
      </c>
      <c r="C156" s="4" t="inlineStr">
        <is>
          <t>Vendido</t>
        </is>
      </c>
      <c r="D156" s="4" t="inlineStr">
        <is>
          <t>4</t>
        </is>
      </c>
      <c r="E156" s="5" t="inlineStr">
        <is>
          <t>600,00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=HYPERLINK("https://www.leilaoonline.net/lote/detalhe/139480", "3706")</f>
      </c>
      <c r="B157" s="4" t="s">
        <f>=HYPERLINK("https://www.leilaoonline.net/lote/detalhe/139480", "LOTE COM APROX. 50TON. DE SUCATA DE GOMOS DE COLUNA  (VENDA POR KG) SF, - LOC. UNIDADE PASSATEMPO / MS")</f>
      </c>
      <c r="C157" s="4" t="inlineStr">
        <is>
          <t>Vendido</t>
        </is>
      </c>
      <c r="D157" s="4" t="inlineStr">
        <is>
          <t>29</t>
        </is>
      </c>
      <c r="E157" s="5" t="inlineStr">
        <is>
          <t>220.000,00</t>
        </is>
      </c>
      <c r="F157" s="4" t="inlineStr">
        <is>
          <t>0.10</t>
        </is>
      </c>
    </row>
    <row collapsed="false" customFormat="false" customHeight="false" hidden="false" ht="12.1" outlineLevel="0" r="158">
      <c r="A158" s="5" t="s">
        <f>=HYPERLINK("https://www.leilaoonline.net/lote/detalhe/141103", "3707")</f>
      </c>
      <c r="B158" s="4" t="s">
        <f>=HYPERLINK("https://www.leilaoonline.net/lote/detalhe/141103", "LOTE DE SUCATA ELETRO/ELETRÔNICO, COMPOSTO POR 35 MOTORES SUCATEADOS, PEQUENO PORTE, 4 BAG COM SUCATA DE FIOS DE COBRE COM IMPUREZA,” FIOS AUTOMOTIVO”, 10 TV, SENDO 8 DE 42” E 1 DE 32” E 1 DE 20”, LOC. BARRA ")</f>
      </c>
      <c r="C158" s="4" t="inlineStr">
        <is>
          <t>Vendido</t>
        </is>
      </c>
      <c r="D158" s="4" t="inlineStr">
        <is>
          <t>70</t>
        </is>
      </c>
      <c r="E158" s="5" t="inlineStr">
        <is>
          <t>30.500,00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=HYPERLINK("https://www.leilaoonline.net/lote/detalhe/139028", "11188")</f>
      </c>
      <c r="B159" s="4" t="s">
        <f>=HYPERLINK("https://www.leilaoonline.net/lote/detalhe/139028", " GUINCHO VEICULAR, SF,  - LOC: JUNQUEIRA")</f>
      </c>
      <c r="C159" s="4" t="inlineStr">
        <is>
          <t>Vendido</t>
        </is>
      </c>
      <c r="D159" s="4" t="inlineStr">
        <is>
          <t>23</t>
        </is>
      </c>
      <c r="E159" s="5" t="inlineStr">
        <is>
          <t>14.500,00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=HYPERLINK("https://www.leilaoonline.net/lote/detalhe/138485", "11219")</f>
      </c>
      <c r="B160" s="4" t="s">
        <f>=HYPERLINK("https://www.leilaoonline.net/lote/detalhe/138485", " REBOQUE SOUFER CANA PIC 1CX 93M³, ANO 2012/2012, FR164425, LOC. BONFIM ")</f>
      </c>
      <c r="C160" s="4" t="inlineStr">
        <is>
          <t>Vendido</t>
        </is>
      </c>
      <c r="D160" s="4" t="inlineStr">
        <is>
          <t>13</t>
        </is>
      </c>
      <c r="E160" s="5" t="inlineStr">
        <is>
          <t>37.000,00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=HYPERLINK("https://www.leilaoonline.net/lote/detalhe/139021", "11278")</f>
      </c>
      <c r="B161" s="4" t="s">
        <f>=HYPERLINK("https://www.leilaoonline.net/lote/detalhe/139021", " REBOQUE 4E RANDON 12,5M, ANO 2012  -( LOTE SERÁ VENDIDO S/ RODAS E S/ PNEUS)  FR93675 - LOC: JUNQUEIRA")</f>
      </c>
      <c r="C161" s="4" t="inlineStr">
        <is>
          <t>Vendido</t>
        </is>
      </c>
      <c r="D161" s="4" t="inlineStr">
        <is>
          <t>3</t>
        </is>
      </c>
      <c r="E161" s="5" t="inlineStr">
        <is>
          <t>40.000,00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=HYPERLINK("https://www.leilaoonline.net/lote/detalhe/138494", "11302")</f>
      </c>
      <c r="B162" s="4" t="s">
        <f>=HYPERLINK("https://www.leilaoonline.net/lote/detalhe/138494", " REBOQUE 4E RANDON 12,5M, ANO 2012, FR93673, LOC. JUNQUEIRA")</f>
      </c>
      <c r="C162" s="4" t="inlineStr">
        <is>
          <t>Vendido</t>
        </is>
      </c>
      <c r="D162" s="4" t="inlineStr">
        <is>
          <t>4</t>
        </is>
      </c>
      <c r="E162" s="5" t="inlineStr">
        <is>
          <t>38.000,00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=HYPERLINK("https://www.leilaoonline.net/lote/detalhe/138487", "11314")</f>
      </c>
      <c r="B163" s="4" t="s">
        <f>=HYPERLINK("https://www.leilaoonline.net/lote/detalhe/138487", " S. REBOQUE USICAMP  CANAV 1CX 90M³, ANO 2008/2008, FR96297, LOC. BONFIM 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25.000,00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=HYPERLINK("https://www.leilaoonline.net/lote/detalhe/138486", "11315")</f>
      </c>
      <c r="B164" s="4" t="s">
        <f>=HYPERLINK("https://www.leilaoonline.net/lote/detalhe/138486", " REBOQUE RANDON CANA PICADA, ANO 2010/2011, FR121486, LOC. BONFIM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=HYPERLINK("https://www.leilaoonline.net/lote/detalhe/138991", "11339")</f>
      </c>
      <c r="B165" s="4" t="s">
        <f>=HYPERLINK("https://www.leilaoonline.net/lote/detalhe/138991", " REBOQUE 4E RANDON 12,5M, ANO 2012 - FR93677 - LOC: JUNQUEIRA")</f>
      </c>
      <c r="C165" s="4" t="inlineStr">
        <is>
          <t>Vendido</t>
        </is>
      </c>
      <c r="D165" s="4" t="inlineStr">
        <is>
          <t>5</t>
        </is>
      </c>
      <c r="E165" s="5" t="inlineStr">
        <is>
          <t>39.000,00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=HYPERLINK("https://www.leilaoonline.net/lote/detalhe/138489", "11340")</f>
      </c>
      <c r="B166" s="4" t="s">
        <f>=HYPERLINK("https://www.leilaoonline.net/lote/detalhe/138489", " S. REBOQUE USICAMP 11,80 M, ANO 2007, FR93622, LOC. JUNQUEIRA")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25.000,00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=HYPERLINK("https://www.leilaoonline.net/lote/detalhe/138492", "11341")</f>
      </c>
      <c r="B167" s="4" t="s">
        <f>=HYPERLINK("https://www.leilaoonline.net/lote/detalhe/138492", " REBOQUE 4E RANDON 12,5M, ANO 2011, FR93647, LOC. JUNQUEIRA")</f>
      </c>
      <c r="C167" s="4" t="inlineStr">
        <is>
          <t>Vendido</t>
        </is>
      </c>
      <c r="D167" s="4" t="inlineStr">
        <is>
          <t>4</t>
        </is>
      </c>
      <c r="E167" s="5" t="inlineStr">
        <is>
          <t>38.000,00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=HYPERLINK("https://www.leilaoonline.net/lote/detalhe/139020", "11342")</f>
      </c>
      <c r="B168" s="4" t="s">
        <f>=HYPERLINK("https://www.leilaoonline.net/lote/detalhe/139020", " REBOQUE 4E RANDON 12,5M, ANO 2010 - FR96769 - LOC: JUNQUEIRA")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30.000,00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=HYPERLINK("https://www.leilaoonline.net/lote/detalhe/138490", "11343")</f>
      </c>
      <c r="B169" s="4" t="s">
        <f>=HYPERLINK("https://www.leilaoonline.net/lote/detalhe/138490", " REBOQUE 4E RANDON 12,5M, ANO 2011, FR93658, LOC. JUNQUEIRA")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35.000,00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=HYPERLINK("https://www.leilaoonline.net/lote/detalhe/138488", "11344")</f>
      </c>
      <c r="B170" s="4" t="s">
        <f>=HYPERLINK("https://www.leilaoonline.net/lote/detalhe/138488", " S. REBOQUE USICAMP 12,5 M, ANO 2008, FR96275, LOC. JUNQUEIRA")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25.000,00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=HYPERLINK("https://www.leilaoonline.net/lote/detalhe/138992", "11346")</f>
      </c>
      <c r="B171" s="4" t="s">
        <f>=HYPERLINK("https://www.leilaoonline.net/lote/detalhe/138992", " S.REBOQUE USICAMP 12,50 M, ANO 2008 - FR96284 - LOC: JUNQUEIRA")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25.000,00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=HYPERLINK("https://www.leilaoonline.net/lote/detalhe/139037", "11348")</f>
      </c>
      <c r="B172" s="4" t="s">
        <f>=HYPERLINK("https://www.leilaoonline.net/lote/detalhe/139037", " REBOQUE 4E RANDON 12,5M, ANO 2012 - FR93685 - LOC: JUNQUEIRA")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35.000,00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=HYPERLINK("https://www.leilaoonline.net/lote/detalhe/138493", "11349")</f>
      </c>
      <c r="B173" s="4" t="s">
        <f>=HYPERLINK("https://www.leilaoonline.net/lote/detalhe/138493", " S. REBOQUE USICAMP 12,50 M, ANO 2009, FR36176, LOC. JUNQUEIRA")</f>
      </c>
      <c r="C173" s="4" t="inlineStr">
        <is>
          <t>Vendido</t>
        </is>
      </c>
      <c r="D173" s="4" t="inlineStr">
        <is>
          <t>3</t>
        </is>
      </c>
      <c r="E173" s="5" t="inlineStr">
        <is>
          <t>27.000,00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=HYPERLINK("https://www.leilaoonline.net/lote/detalhe/138491", "11351")</f>
      </c>
      <c r="B174" s="4" t="s">
        <f>=HYPERLINK("https://www.leilaoonline.net/lote/detalhe/138491", " S. REBOQUE USICAMP 12,50 M, ANO 2008, FR10226, LOC. JUNQUEIRA")</f>
      </c>
      <c r="C174" s="4" t="inlineStr">
        <is>
          <t>Vendido</t>
        </is>
      </c>
      <c r="D174" s="4" t="inlineStr">
        <is>
          <t>17</t>
        </is>
      </c>
      <c r="E174" s="5" t="inlineStr">
        <is>
          <t>41.000,00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=HYPERLINK("https://www.leilaoonline.net/lote/detalhe/139025", "11359")</f>
      </c>
      <c r="B175" s="4" t="s">
        <f>=HYPERLINK("https://www.leilaoonline.net/lote/detalhe/139025", " COBRIDOR / CULTIVADOR COR AZUL - SUCATA - LOC: JUNQUEIRA")</f>
      </c>
      <c r="C175" s="4" t="inlineStr">
        <is>
          <t>Não vendido</t>
        </is>
      </c>
      <c r="D175" s="4" t="inlineStr">
        <is>
          <t>5</t>
        </is>
      </c>
      <c r="E175" s="5" t="inlineStr">
        <is>
          <t>2.500,00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=HYPERLINK("https://www.leilaoonline.net/lote/detalhe/139026", "11361")</f>
      </c>
      <c r="B176" s="4" t="s">
        <f>=HYPERLINK("https://www.leilaoonline.net/lote/detalhe/139026", " CULTIVADOR - FR92696 LOC: JUNQUEIRA")</f>
      </c>
      <c r="C176" s="4" t="inlineStr">
        <is>
          <t>Vendido</t>
        </is>
      </c>
      <c r="D176" s="4" t="inlineStr">
        <is>
          <t>12</t>
        </is>
      </c>
      <c r="E176" s="5" t="inlineStr">
        <is>
          <t>4.250,00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=HYPERLINK("https://www.leilaoonline.net/lote/detalhe/138479", "17261")</f>
      </c>
      <c r="B177" s="4" t="s">
        <f>=HYPERLINK("https://www.leilaoonline.net/lote/detalhe/138479", " REBOQUE 4E RANDON 12,5M, ANO 2012, FR82685,  (SERA VENDIDO S/ PNEUS) LOC. IPAUSSU ")</f>
      </c>
      <c r="C177" s="4" t="inlineStr">
        <is>
          <t>Vendido</t>
        </is>
      </c>
      <c r="D177" s="4" t="inlineStr">
        <is>
          <t>5</t>
        </is>
      </c>
      <c r="E177" s="5" t="inlineStr">
        <is>
          <t>39.000,00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=HYPERLINK("https://www.leilaoonline.net/lote/detalhe/138472", "17382")</f>
      </c>
      <c r="B178" s="4" t="s">
        <f>=HYPERLINK("https://www.leilaoonline.net/lote/detalhe/138472", " S.REBOQUE  RANDON 12,50 M, ANO 2012, FR46922,  (SERA VENDIDO S/ PNEUS)LOC. IPAUSSU ")</f>
      </c>
      <c r="C178" s="4" t="inlineStr">
        <is>
          <t>Vendido</t>
        </is>
      </c>
      <c r="D178" s="4" t="inlineStr">
        <is>
          <t>7</t>
        </is>
      </c>
      <c r="E178" s="5" t="inlineStr">
        <is>
          <t>41.000,00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=HYPERLINK("https://www.leilaoonline.net/lote/detalhe/139228", "20335")</f>
      </c>
      <c r="B179" s="4" t="s">
        <f>=HYPERLINK("https://www.leilaoonline.net/lote/detalhe/139228", " CARRETA ESP. CALCARIO SOLLUS, ANO 2006. - FR57239. - LOC. COSTA PINTO/SP")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3.750,00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=HYPERLINK("https://www.leilaoonline.net/lote/detalhe/139217", "20496")</f>
      </c>
      <c r="B180" s="4" t="s">
        <f>=HYPERLINK("https://www.leilaoonline.net/lote/detalhe/139217", " CARRETINHA SERVIÇOS GERAIS, ANO 2011. - FR57301. - LOC. COSTA PINTO/SP")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2.000,00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=HYPERLINK("https://www.leilaoonline.net/lote/detalhe/139210", "20533")</f>
      </c>
      <c r="B181" s="4" t="s">
        <f>=HYPERLINK("https://www.leilaoonline.net/lote/detalhe/139210", " SEMI-REBOQUE RANDON 12,50M CANA INTEIRA, TOMBO DIREITO, SEM PNEUS E EIXOS, ANO 2010/2011. - FR36292. - LOC. BOM RETIRO/SP  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35.000,00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=HYPERLINK("https://www.leilaoonline.net/lote/detalhe/139212", "20534")</f>
      </c>
      <c r="B182" s="4" t="s">
        <f>=HYPERLINK("https://www.leilaoonline.net/lote/detalhe/139212", " REBOQUE RANDON 4E 12,5M, TOMBO DIREITO, ANO 2012/2012. - FR36294. - LOC. BOM RETIRO/SP")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35.000,00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=HYPERLINK("https://www.leilaoonline.net/lote/detalhe/139195", "20546")</f>
      </c>
      <c r="B183" s="4" t="s">
        <f>=HYPERLINK("https://www.leilaoonline.net/lote/detalhe/139195", " CARRETA SOLLUS, MOD. SPANDER 12 OCHC. - FR57315. - LOC. SANTA HELENA/SP")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3.500,00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=HYPERLINK("https://www.leilaoonline.net/lote/detalhe/139226", "20575")</f>
      </c>
      <c r="B184" s="4" t="s">
        <f>=HYPERLINK("https://www.leilaoonline.net/lote/detalhe/139226", " SEMI-REBOQUE FACCHINI VINHACA 10M, ANO 1995. (REMARCAÇÃO DE CHASSI).( VENDA SOMENTE PARA COMPRADOR C/ ENDEREÇO NO ESTADO DE SÃO PAULO) - FR121297. - LOC. COSTA PINTO/SP")</f>
      </c>
      <c r="C184" s="4" t="inlineStr">
        <is>
          <t>Vendido</t>
        </is>
      </c>
      <c r="D184" s="4" t="inlineStr">
        <is>
          <t>52</t>
        </is>
      </c>
      <c r="E184" s="5" t="inlineStr">
        <is>
          <t>61.000,00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=HYPERLINK("https://www.leilaoonline.net/lote/detalhe/139218", "20576")</f>
      </c>
      <c r="B185" s="4" t="s">
        <f>=HYPERLINK("https://www.leilaoonline.net/lote/detalhe/139218", " SEMI-REBOQUE FACCHINI VINHACA 10M, ANO 1995. (REMARCAÇÃO DE CHASSI).( VENDA SOMENTE PARA COMPRADOR C/ ENDEREÇO NO ESTADO DE SÃO PAULO) - FR121297. - LOC. COSTA PINTO/SP")</f>
      </c>
      <c r="C185" s="4" t="inlineStr">
        <is>
          <t>Vendido</t>
        </is>
      </c>
      <c r="D185" s="4" t="inlineStr">
        <is>
          <t>55</t>
        </is>
      </c>
      <c r="E185" s="5" t="inlineStr">
        <is>
          <t>64.000,00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=HYPERLINK("https://www.leilaoonline.net/lote/detalhe/139225", "20577")</f>
      </c>
      <c r="B186" s="4" t="s">
        <f>=HYPERLINK("https://www.leilaoonline.net/lote/detalhe/139225", " SEMI-REBOQUE CARRETA CINZA, ANO 1995. (REMARCAÇÃO DE CHASSI). ( VENDA SOMENTE PARA COMPRADOR C/ ENDEREÇO NO ESTADO DE SÃO PAULO) - FR121297. - LOC. COSTA PINTO/SP")</f>
      </c>
      <c r="C186" s="4" t="inlineStr">
        <is>
          <t>Não vendido</t>
        </is>
      </c>
      <c r="D186" s="4" t="inlineStr">
        <is>
          <t>29</t>
        </is>
      </c>
      <c r="E186" s="5" t="inlineStr">
        <is>
          <t>19.000,00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=HYPERLINK("https://www.leilaoonline.net/lote/detalhe/139224", "20579")</f>
      </c>
      <c r="B187" s="4" t="s">
        <f>=HYPERLINK("https://www.leilaoonline.net/lote/detalhe/139224", " CARRETA SERVICOS DIVERSOS AMARELA, ANO 1984. - FR57222. - LOC. COSTA PINTO/SP")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=HYPERLINK("https://www.leilaoonline.net/lote/detalhe/139229", "20580")</f>
      </c>
      <c r="B188" s="4" t="s">
        <f>=HYPERLINK("https://www.leilaoonline.net/lote/detalhe/139229", "CARRETA SOLLUS DISTRIBUIDOR DE TORTA FILTRO, ANO 2011. - FR57309. - LOC. COSTA PINTO/SP")</f>
      </c>
      <c r="C188" s="4" t="inlineStr">
        <is>
          <t>Não vendido</t>
        </is>
      </c>
      <c r="D188" s="4" t="inlineStr">
        <is>
          <t>2</t>
        </is>
      </c>
      <c r="E188" s="5" t="inlineStr">
        <is>
          <t>3.250,00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=HYPERLINK("https://www.leilaoonline.net/lote/detalhe/139216", "20616")</f>
      </c>
      <c r="B189" s="4" t="s">
        <f>=HYPERLINK("https://www.leilaoonline.net/lote/detalhe/139216", " REBOQUE ANTONIOSI PLACA  CANA INTEIRA, ANO 1991. - FR56141. - LOC. COSTA PINTO/SP")</f>
      </c>
      <c r="C189" s="4" t="inlineStr">
        <is>
          <t>Não vendido</t>
        </is>
      </c>
      <c r="D189" s="4" t="inlineStr">
        <is>
          <t>4</t>
        </is>
      </c>
      <c r="E189" s="5" t="inlineStr">
        <is>
          <t>13.000,00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=HYPERLINK("https://www.leilaoonline.net/lote/detalhe/139201", "20617")</f>
      </c>
      <c r="B190" s="4" t="s">
        <f>=HYPERLINK("https://www.leilaoonline.net/lote/detalhe/139201", "1 SEPARADOR DE AREIA E 1 SEPARADOR DE ÁGUA E OLEO. - SERIE 4348. - LOC. COSTA PINTO/SP")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=HYPERLINK("https://www.leilaoonline.net/lote/detalhe/139222", "20618")</f>
      </c>
      <c r="B191" s="4" t="s">
        <f>=HYPERLINK("https://www.leilaoonline.net/lote/detalhe/139222", "GRADE DESTORROADORA CIVEM, ANO 2012. - FR25025. - LOC. COSTA PINTO/SP")</f>
      </c>
      <c r="C191" s="4" t="inlineStr">
        <is>
          <t>Não vendido</t>
        </is>
      </c>
      <c r="D191" s="4" t="inlineStr">
        <is>
          <t>92</t>
        </is>
      </c>
      <c r="E191" s="5" t="inlineStr">
        <is>
          <t>71.000,00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=HYPERLINK("https://www.leilaoonline.net/lote/detalhe/139182", "20619")</f>
      </c>
      <c r="B192" s="4" t="s">
        <f>=HYPERLINK("https://www.leilaoonline.net/lote/detalhe/139182", " CAMINHÃO MERCEDES BENZ, MOD. AXOR 3344 6X4, ANO 2015/2015. - FR58640. - LOC. COSTA PINTO/SP")</f>
      </c>
      <c r="C192" s="4" t="inlineStr">
        <is>
          <t>Não vendido</t>
        </is>
      </c>
      <c r="D192" s="4" t="inlineStr">
        <is>
          <t>3</t>
        </is>
      </c>
      <c r="E192" s="5" t="inlineStr">
        <is>
          <t>37.000,00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=HYPERLINK("https://www.leilaoonline.net/lote/detalhe/139220", "20620")</f>
      </c>
      <c r="B193" s="4" t="s">
        <f>=HYPERLINK("https://www.leilaoonline.net/lote/detalhe/139220", " CAMINHAO MERCEDES-BENZ AXOR 3344 6X4, ANO 2014. - FR10639. - LOC. COSTA PINTO/SP")</f>
      </c>
      <c r="C193" s="4" t="inlineStr">
        <is>
          <t>Não vendido</t>
        </is>
      </c>
      <c r="D193" s="4" t="inlineStr">
        <is>
          <t>6</t>
        </is>
      </c>
      <c r="E193" s="5" t="inlineStr">
        <is>
          <t>40.000,00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=HYPERLINK("https://www.leilaoonline.net/lote/detalhe/139215", "20621")</f>
      </c>
      <c r="B194" s="4" t="s">
        <f>=HYPERLINK("https://www.leilaoonline.net/lote/detalhe/139215", " REBOQUE TRANSBORDO SANTA ISABEL, ANO 2012. - FR22899. - LOC. COSTA PINTO/SP")</f>
      </c>
      <c r="C194" s="4" t="inlineStr">
        <is>
          <t>Vendido</t>
        </is>
      </c>
      <c r="D194" s="4" t="inlineStr">
        <is>
          <t>14</t>
        </is>
      </c>
      <c r="E194" s="5" t="inlineStr">
        <is>
          <t>33.000,00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=HYPERLINK("https://www.leilaoonline.net/lote/detalhe/139198", "20622")</f>
      </c>
      <c r="B195" s="4" t="s">
        <f>=HYPERLINK("https://www.leilaoonline.net/lote/detalhe/139198", " CAMINHÃO MUNK MERCEDES BENZ, MOD. 1313 TOCO, ANO 1981/1981. - FR58602. - LOC. COSTA PINTO/SP")</f>
      </c>
      <c r="C195" s="4" t="inlineStr">
        <is>
          <t>Vendido</t>
        </is>
      </c>
      <c r="D195" s="4" t="inlineStr">
        <is>
          <t>47</t>
        </is>
      </c>
      <c r="E195" s="5" t="inlineStr">
        <is>
          <t>82.000,00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=HYPERLINK("https://www.leilaoonline.net/lote/detalhe/139223", "20623")</f>
      </c>
      <c r="B196" s="4" t="s">
        <f>=HYPERLINK("https://www.leilaoonline.net/lote/detalhe/139223", " CAMINHAO MERCEDES-BENZ AXOR 3344 6X4, ANO 2014. - FR10636. - LOC. COSTA PINTO/SP")</f>
      </c>
      <c r="C196" s="4" t="inlineStr">
        <is>
          <t>Não vendido</t>
        </is>
      </c>
      <c r="D196" s="4" t="inlineStr">
        <is>
          <t>54</t>
        </is>
      </c>
      <c r="E196" s="5" t="inlineStr">
        <is>
          <t>174.000,00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=HYPERLINK("https://www.leilaoonline.net/lote/detalhe/139227", "20624")</f>
      </c>
      <c r="B197" s="4" t="s">
        <f>=HYPERLINK("https://www.leilaoonline.net/lote/detalhe/139227", " CAMINHÃO MERCEDES-BENZ AXOR 3344, ANO 2014. - FR362065. - LOC. COSTA PINTO/SP")</f>
      </c>
      <c r="C197" s="4" t="inlineStr">
        <is>
          <t>Não vendido</t>
        </is>
      </c>
      <c r="D197" s="4" t="inlineStr">
        <is>
          <t>2</t>
        </is>
      </c>
      <c r="E197" s="5" t="inlineStr">
        <is>
          <t>36.000,00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=HYPERLINK("https://www.leilaoonline.net/lote/detalhe/139190", "20625")</f>
      </c>
      <c r="B198" s="4" t="s">
        <f>=HYPERLINK("https://www.leilaoonline.net/lote/detalhe/139190", " REBOQUE RANDON 4E 12,5M, TOMBO DIREITO, ANO 2012/2012. (SINISTRADO/RECUPERADO). - FR22582. - LOC. BOM RETIRO/SP")</f>
      </c>
      <c r="C198" s="4" t="inlineStr">
        <is>
          <t>Não vendido</t>
        </is>
      </c>
      <c r="D198" s="4" t="inlineStr">
        <is>
          <t>3</t>
        </is>
      </c>
      <c r="E198" s="5" t="inlineStr">
        <is>
          <t>36.000,00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=HYPERLINK("https://www.leilaoonline.net/lote/detalhe/139221", "20626")</f>
      </c>
      <c r="B199" s="4" t="s">
        <f>=HYPERLINK("https://www.leilaoonline.net/lote/detalhe/139221", " REBOQUE RANDON 4E 12,5M, TOMBO DIREITO, ANO 2012/2012. - FR22590. - LOC. BOM RETIRO/SP")</f>
      </c>
      <c r="C199" s="4" t="inlineStr">
        <is>
          <t>Não vendido</t>
        </is>
      </c>
      <c r="D199" s="4" t="inlineStr">
        <is>
          <t>5</t>
        </is>
      </c>
      <c r="E199" s="5" t="inlineStr">
        <is>
          <t>39.000,00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=HYPERLINK("https://www.leilaoonline.net/lote/detalhe/139209", "20627")</f>
      </c>
      <c r="B200" s="4" t="s">
        <f>=HYPERLINK("https://www.leilaoonline.net/lote/detalhe/139209", " SEMI-REBOQUE RANDON 12,50M CANA INTEIRA, TOMBO DIREITO, ANO 2008/2008. ( REMARCAÇÃO DE CHASSI) - FR139664. - LOC. BOM RETIRO/SP  ")</f>
      </c>
      <c r="C200" s="4" t="inlineStr">
        <is>
          <t>Não vendido</t>
        </is>
      </c>
      <c r="D200" s="4" t="inlineStr">
        <is>
          <t>5</t>
        </is>
      </c>
      <c r="E200" s="5" t="inlineStr">
        <is>
          <t>39.000,00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=HYPERLINK("https://www.leilaoonline.net/lote/detalhe/139213", "20628")</f>
      </c>
      <c r="B201" s="4" t="s">
        <f>=HYPERLINK("https://www.leilaoonline.net/lote/detalhe/139213", " REBOQUE RANDON 4E 12,5M, TOMBO DIREITO, ANO 2010/2010. - FR139928. - LOC. BOM RETIRO/SP")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=HYPERLINK("https://www.leilaoonline.net/lote/detalhe/139189", "20629")</f>
      </c>
      <c r="B202" s="4" t="s">
        <f>=HYPERLINK("https://www.leilaoonline.net/lote/detalhe/139189", " SEMI-REBOQUE RANDON 12,50M CANA INTEIRA, TOMBO DIREITO, ANO 2008/2008. ( REMARCAÇÃO DE CHASSI) - FR139667. - LOC. BOM RETIRO/SP 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30.000,00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=HYPERLINK("https://www.leilaoonline.net/lote/detalhe/139207", "20630")</f>
      </c>
      <c r="B203" s="4" t="s">
        <f>=HYPERLINK("https://www.leilaoonline.net/lote/detalhe/139207", " SISTEMA DE ABASTECIMENTO BAZUCA MIX 12,0 STD SOLLUS. - FR140600. - LOC. BOM RETIRO/SP")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5.000,00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=HYPERLINK("https://www.leilaoonline.net/lote/detalhe/139199", "20631")</f>
      </c>
      <c r="B204" s="4" t="s">
        <f>=HYPERLINK("https://www.leilaoonline.net/lote/detalhe/139199", " SEMI-REBOQUE RANDON 12,50M CANA INTEIRA, TOMBO DIREITO, ANO 2008/2008. - FR139666. - LOC. BOM RETIRO/SP  ")</f>
      </c>
      <c r="C204" s="4" t="inlineStr">
        <is>
          <t>Não vendido</t>
        </is>
      </c>
      <c r="D204" s="4" t="inlineStr">
        <is>
          <t>2</t>
        </is>
      </c>
      <c r="E204" s="5" t="inlineStr">
        <is>
          <t>36.000,00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=HYPERLINK("https://www.leilaoonline.net/lote/detalhe/139232", "20632")</f>
      </c>
      <c r="B205" s="4" t="s">
        <f>=HYPERLINK("https://www.leilaoonline.net/lote/detalhe/139232", " REBOQUE RANDON 4E 12,5M, TOMBO DIREITO, ANO 2012/2012. - FR22583. - LOC. BOM RETIRO/SP")</f>
      </c>
      <c r="C205" s="4" t="inlineStr">
        <is>
          <t>Não vendido</t>
        </is>
      </c>
      <c r="D205" s="4" t="inlineStr">
        <is>
          <t>7</t>
        </is>
      </c>
      <c r="E205" s="5" t="inlineStr">
        <is>
          <t>48.000,00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=HYPERLINK("https://www.leilaoonline.net/lote/detalhe/139208", "20633")</f>
      </c>
      <c r="B206" s="4" t="s">
        <f>=HYPERLINK("https://www.leilaoonline.net/lote/detalhe/139208", " MOTOR COLHEDORA JD 3520. - LOC. BOM RETIRO/SP")</f>
      </c>
      <c r="C206" s="4" t="inlineStr">
        <is>
          <t>Vendido</t>
        </is>
      </c>
      <c r="D206" s="4" t="inlineStr">
        <is>
          <t>10</t>
        </is>
      </c>
      <c r="E206" s="5" t="inlineStr">
        <is>
          <t>9.500,00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=HYPERLINK("https://www.leilaoonline.net/lote/detalhe/139214", "20634")</f>
      </c>
      <c r="B207" s="4" t="s">
        <f>=HYPERLINK("https://www.leilaoonline.net/lote/detalhe/139214", " MOTOR COLHEDORA JD 3520. - LOC. BOM RETIRO/SP")</f>
      </c>
      <c r="C207" s="4" t="inlineStr">
        <is>
          <t>Vendido</t>
        </is>
      </c>
      <c r="D207" s="4" t="inlineStr">
        <is>
          <t>11</t>
        </is>
      </c>
      <c r="E207" s="5" t="inlineStr">
        <is>
          <t>10.000,00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=HYPERLINK("https://www.leilaoonline.net/lote/detalhe/139193", "20635")</f>
      </c>
      <c r="B208" s="4" t="s">
        <f>=HYPERLINK("https://www.leilaoonline.net/lote/detalhe/139193", " REBOQUE RANDON 4E 12,5M, TOMBO DIREITO, ANO 2012. - FR139442. - LOC. BOM RETIRO/SP")</f>
      </c>
      <c r="C208" s="4" t="inlineStr">
        <is>
          <t>Não vendido</t>
        </is>
      </c>
      <c r="D208" s="4" t="inlineStr">
        <is>
          <t>3</t>
        </is>
      </c>
      <c r="E208" s="5" t="inlineStr">
        <is>
          <t>45.000,00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=HYPERLINK("https://www.leilaoonline.net/lote/detalhe/139206", "20636")</f>
      </c>
      <c r="B209" s="4" t="s">
        <f>=HYPERLINK("https://www.leilaoonline.net/lote/detalhe/139206", " COLHEDORA JOHN DEERE 3522 2L, ANO 2012- FR23630. - LOC. BOM RETIRO/SP")</f>
      </c>
      <c r="C209" s="4" t="inlineStr">
        <is>
          <t>Não vendido</t>
        </is>
      </c>
      <c r="D209" s="4" t="inlineStr">
        <is>
          <t>1</t>
        </is>
      </c>
      <c r="E209" s="5" t="inlineStr">
        <is>
          <t>25.000,00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=HYPERLINK("https://www.leilaoonline.net/lote/detalhe/139211", "20637")</f>
      </c>
      <c r="B210" s="4" t="s">
        <f>=HYPERLINK("https://www.leilaoonline.net/lote/detalhe/139211", "COLHEDORA JOHN DEERE MODELO 3522 2L, ANO. 2011/2011. - FR50147 - LOC. BOM RETIRO/SP")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25.000,00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=HYPERLINK("https://www.leilaoonline.net/lote/detalhe/139231", "20638")</f>
      </c>
      <c r="B211" s="4" t="s">
        <f>=HYPERLINK("https://www.leilaoonline.net/lote/detalhe/139231", " TRATOR VALTRA BH 210I 4X4, ANO 2015. - FR173321. - LOC. BOM RETIRO/SP")</f>
      </c>
      <c r="C211" s="4" t="inlineStr">
        <is>
          <t>Vendido</t>
        </is>
      </c>
      <c r="D211" s="4" t="inlineStr">
        <is>
          <t>34</t>
        </is>
      </c>
      <c r="E211" s="5" t="inlineStr">
        <is>
          <t>210.000,00</t>
        </is>
      </c>
      <c r="F211" s="4" t="inlineStr">
        <is>
          <t>2000.00</t>
        </is>
      </c>
    </row>
    <row collapsed="false" customFormat="false" customHeight="false" hidden="false" ht="12.1" outlineLevel="0" r="212">
      <c r="A212" s="5" t="s">
        <f>=HYPERLINK("https://www.leilaoonline.net/lote/detalhe/139230", "20640")</f>
      </c>
      <c r="B212" s="4" t="s">
        <f>=HYPERLINK("https://www.leilaoonline.net/lote/detalhe/139230", " CARRETINHA SERVICOS GERAIS. - LOC. BOM RETIRO/SP")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=HYPERLINK("https://www.leilaoonline.net/lote/detalhe/139191", "20641")</f>
      </c>
      <c r="B213" s="4" t="s">
        <f>=HYPERLINK("https://www.leilaoonline.net/lote/detalhe/139191", " ELIMINADOR DE SOQUEIRA, CIVEMASA. - FR140065. - LOC. RAFARD")</f>
      </c>
      <c r="C213" s="4" t="inlineStr">
        <is>
          <t>Não vendido</t>
        </is>
      </c>
      <c r="D213" s="4" t="inlineStr">
        <is>
          <t>4</t>
        </is>
      </c>
      <c r="E213" s="5" t="inlineStr">
        <is>
          <t>7.000,00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=HYPERLINK("https://www.leilaoonline.net/lote/detalhe/139183", "20642")</f>
      </c>
      <c r="B214" s="4" t="s">
        <f>=HYPERLINK("https://www.leilaoonline.net/lote/detalhe/139183", " PREPARADOR DE SOLO PENTA LIPOW. - FR103497 - LOC. RAFARD/SP")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3.000,00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=HYPERLINK("https://www.leilaoonline.net/lote/detalhe/139184", "20643")</f>
      </c>
      <c r="B215" s="4" t="s">
        <f>=HYPERLINK("https://www.leilaoonline.net/lote/detalhe/139184", " PREPARADOR DE SOLO PENTA LIPOW. - LOC. RAFARD/SP")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3.000,00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=HYPERLINK("https://www.leilaoonline.net/lote/detalhe/139205", "20644")</f>
      </c>
      <c r="B216" s="4" t="s">
        <f>=HYPERLINK("https://www.leilaoonline.net/lote/detalhe/139205", " CARRETA CINZA, RSA, ANO 2012/2012. - FR139425. - LOC. RAFARD/SP")</f>
      </c>
      <c r="C216" s="4" t="inlineStr">
        <is>
          <t>Vendido</t>
        </is>
      </c>
      <c r="D216" s="4" t="inlineStr">
        <is>
          <t>31</t>
        </is>
      </c>
      <c r="E216" s="5" t="inlineStr">
        <is>
          <t>13.500,00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=HYPERLINK("https://www.leilaoonline.net/lote/detalhe/139181", "20645")</f>
      </c>
      <c r="B217" s="4" t="s">
        <f>=HYPERLINK("https://www.leilaoonline.net/lote/detalhe/139181", " CARRETA DE SERVIÇOS DIVERSOS. - FR139786. - LOC. RAFARD/SP")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2.500,00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=HYPERLINK("https://www.leilaoonline.net/lote/detalhe/139203", "20646")</f>
      </c>
      <c r="B218" s="4" t="s">
        <f>=HYPERLINK("https://www.leilaoonline.net/lote/detalhe/139203", " CARRETA TRANSPORTADORA DE TUBOS. - FR67141. - LOC. SÃO FRANCISCO/SP")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2.500,00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=HYPERLINK("https://www.leilaoonline.net/lote/detalhe/139202", "20647")</f>
      </c>
      <c r="B219" s="4" t="s">
        <f>=HYPERLINK("https://www.leilaoonline.net/lote/detalhe/139202", " TRITURADOR DE CANA TRC VICON. - FR25280. - LOC. SÃO FRANCISCO/SP")</f>
      </c>
      <c r="C219" s="4" t="inlineStr">
        <is>
          <t>Não vendido</t>
        </is>
      </c>
      <c r="D219" s="4" t="inlineStr">
        <is>
          <t>4</t>
        </is>
      </c>
      <c r="E219" s="5" t="inlineStr">
        <is>
          <t>5.750,00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=HYPERLINK("https://www.leilaoonline.net/lote/detalhe/139187", "20648")</f>
      </c>
      <c r="B220" s="4" t="s">
        <f>=HYPERLINK("https://www.leilaoonline.net/lote/detalhe/139187", " CARRETA TRANSPORTADORA DE TUBOS. - FR67141. - LOC. SÃO FRANCISCO/SP")</f>
      </c>
      <c r="C220" s="4" t="inlineStr">
        <is>
          <t>Não vendido</t>
        </is>
      </c>
      <c r="D220" s="4" t="inlineStr">
        <is>
          <t>1</t>
        </is>
      </c>
      <c r="E220" s="5" t="inlineStr">
        <is>
          <t>2.500,00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=HYPERLINK("https://www.leilaoonline.net/lote/detalhe/139196", "20649")</f>
      </c>
      <c r="B221" s="4" t="s">
        <f>=HYPERLINK("https://www.leilaoonline.net/lote/detalhe/139196", " CARRETA DE TUBOS RAESA. - FR139957. - LOC. SÃO FRANCISCO/SP")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2.500,00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=HYPERLINK("https://www.leilaoonline.net/lote/detalhe/139192", "20650")</f>
      </c>
      <c r="B222" s="4" t="s">
        <f>=HYPERLINK("https://www.leilaoonline.net/lote/detalhe/139192", " HIRDROROL METALMAG. - FR139806. - LOC. SÃO FRANCISCO/SP")</f>
      </c>
      <c r="C222" s="4" t="inlineStr">
        <is>
          <t>Vendido</t>
        </is>
      </c>
      <c r="D222" s="4" t="inlineStr">
        <is>
          <t>25</t>
        </is>
      </c>
      <c r="E222" s="5" t="inlineStr">
        <is>
          <t>19.000,00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=HYPERLINK("https://www.leilaoonline.net/lote/detalhe/139188", "20652")</f>
      </c>
      <c r="B223" s="4" t="s">
        <f>=HYPERLINK("https://www.leilaoonline.net/lote/detalhe/139188", " DOLLY USICAMP. - FR36218. - LOC. SÃO FRANCISCO/SP")</f>
      </c>
      <c r="C223" s="4" t="inlineStr">
        <is>
          <t>Não vendido</t>
        </is>
      </c>
      <c r="D223" s="4" t="inlineStr">
        <is>
          <t>10</t>
        </is>
      </c>
      <c r="E223" s="5" t="inlineStr">
        <is>
          <t>8.000,00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=HYPERLINK("https://www.leilaoonline.net/lote/detalhe/139197", "20653")</f>
      </c>
      <c r="B224" s="4" t="s">
        <f>=HYPERLINK("https://www.leilaoonline.net/lote/detalhe/139197", " TRITURADOR DE PALHA. - FR25273. - LOC. SÃO FRANCISCO/SP")</f>
      </c>
      <c r="C224" s="4" t="inlineStr">
        <is>
          <t>Não vendido</t>
        </is>
      </c>
      <c r="D224" s="4" t="inlineStr">
        <is>
          <t>2</t>
        </is>
      </c>
      <c r="E224" s="5" t="inlineStr">
        <is>
          <t>3.750,00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=HYPERLINK("https://www.leilaoonline.net/lote/detalhe/139186", "20654")</f>
      </c>
      <c r="B225" s="4" t="s">
        <f>=HYPERLINK("https://www.leilaoonline.net/lote/detalhe/139186", " CAMINHÃO MERCEDES BENZ, MOD. AXOR 3344 6X4, ANO 2014/2014. - FR10634. - LOC. SÃO FRANCISCO/SP")</f>
      </c>
      <c r="C225" s="4" t="inlineStr">
        <is>
          <t>Não vendido</t>
        </is>
      </c>
      <c r="D225" s="4" t="inlineStr">
        <is>
          <t>8</t>
        </is>
      </c>
      <c r="E225" s="5" t="inlineStr">
        <is>
          <t>42.000,00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=HYPERLINK("https://www.leilaoonline.net/lote/detalhe/139204", "20655")</f>
      </c>
      <c r="B226" s="4" t="s">
        <f>=HYPERLINK("https://www.leilaoonline.net/lote/detalhe/139204", " CAMINHÃO MERCEDES BENZ AXOR 3344 6X4, ANO 2014/2014. - FR362087. - LOC. SÃO FRANCISCO/SP")</f>
      </c>
      <c r="C226" s="4" t="inlineStr">
        <is>
          <t>Não vendido</t>
        </is>
      </c>
      <c r="D226" s="4" t="inlineStr">
        <is>
          <t>2</t>
        </is>
      </c>
      <c r="E226" s="5" t="inlineStr">
        <is>
          <t>36.000,00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=HYPERLINK("https://www.leilaoonline.net/lote/detalhe/139200", "20656")</f>
      </c>
      <c r="B227" s="4" t="s">
        <f>=HYPERLINK("https://www.leilaoonline.net/lote/detalhe/139200", " CAMINHÃO MERCEDES BENZ AXOR 3344 6X4, ANO 2014/2014. - FR362095. - LOC. SÃO FRANCISCO/SP")</f>
      </c>
      <c r="C227" s="4" t="inlineStr">
        <is>
          <t>Não vendido</t>
        </is>
      </c>
      <c r="D227" s="4" t="inlineStr">
        <is>
          <t>2</t>
        </is>
      </c>
      <c r="E227" s="5" t="inlineStr">
        <is>
          <t>44.000,00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=HYPERLINK("https://www.leilaoonline.net/lote/detalhe/139194", "20657")</f>
      </c>
      <c r="B228" s="4" t="s">
        <f>=HYPERLINK("https://www.leilaoonline.net/lote/detalhe/139194", " CAMINHÃO M. BENZ L 2219, TANQUE DE FIBRA, ANO 1984/1984. - FR52477. - LOC. SÃO FRANCISCO/SP")</f>
      </c>
      <c r="C228" s="4" t="inlineStr">
        <is>
          <t>Não vendido</t>
        </is>
      </c>
      <c r="D228" s="4" t="inlineStr">
        <is>
          <t>104</t>
        </is>
      </c>
      <c r="E228" s="5" t="inlineStr">
        <is>
          <t>149.000,00</t>
        </is>
      </c>
      <c r="F228" s="4" t="inlineStr">
        <is>
          <t>2000.00</t>
        </is>
      </c>
    </row>
    <row collapsed="false" customFormat="false" customHeight="false" hidden="false" ht="12.1" outlineLevel="0" r="229">
      <c r="A229" s="5" t="s">
        <f>=HYPERLINK("https://www.leilaoonline.net/lote/detalhe/139185", "20658")</f>
      </c>
      <c r="B229" s="4" t="s">
        <f>=HYPERLINK("https://www.leilaoonline.net/lote/detalhe/139185", " CAMINHÃO MERCEDES BENZ, MOD. AXOR 3344 6X4, ANO 2014/2014. - FR10638. - LOC. SANTA HELENA/SP")</f>
      </c>
      <c r="C229" s="4" t="inlineStr">
        <is>
          <t>Não vendido</t>
        </is>
      </c>
      <c r="D229" s="4" t="inlineStr">
        <is>
          <t>8</t>
        </is>
      </c>
      <c r="E229" s="5" t="inlineStr">
        <is>
          <t>65.000,00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=HYPERLINK("https://www.leilaoonline.net/lote/detalhe/139717", "20659")</f>
      </c>
      <c r="B230" s="4" t="s">
        <f>=HYPERLINK("https://www.leilaoonline.net/lote/detalhe/139717", "LOTE APROXIMADAMENTE  100 MOTORES DIVERSAS POTÊNCIAS, SF, LOC. LEME ")</f>
      </c>
      <c r="C230" s="4" t="inlineStr">
        <is>
          <t>Vendido</t>
        </is>
      </c>
      <c r="D230" s="4" t="inlineStr">
        <is>
          <t>70</t>
        </is>
      </c>
      <c r="E230" s="5" t="inlineStr">
        <is>
          <t>50.000,00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=HYPERLINK("https://www.leilaoonline.net/lote/detalhe/140342", "20661")</f>
      </c>
      <c r="B231" s="4" t="s">
        <f>=HYPERLINK("https://www.leilaoonline.net/lote/detalhe/140342", "2 CENTRIFUGAS, FR265398 - 265397, LOC. SANTA HELENA ")</f>
      </c>
      <c r="C231" s="4" t="inlineStr">
        <is>
          <t>Vendido</t>
        </is>
      </c>
      <c r="D231" s="4" t="inlineStr">
        <is>
          <t>45</t>
        </is>
      </c>
      <c r="E231" s="5" t="inlineStr">
        <is>
          <t>27.000,00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=HYPERLINK("https://www.leilaoonline.net/lote/detalhe/140473", "20662")</f>
      </c>
      <c r="B232" s="4" t="s">
        <f>=HYPERLINK("https://www.leilaoonline.net/lote/detalhe/140473", "GUINCHO ELETRICO COM MOTOR, FR60543 - 60542, LOC. SANTA HELENA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3.000,00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=HYPERLINK("https://www.leilaoonline.net/lote/detalhe/140474", "20663")</f>
      </c>
      <c r="B233" s="4" t="s">
        <f>=HYPERLINK("https://www.leilaoonline.net/lote/detalhe/140474", "LOTE 15 BOMBAS TURFLEX, SR, LOC. SANTA HELENA")</f>
      </c>
      <c r="C233" s="4" t="inlineStr">
        <is>
          <t>Vendido</t>
        </is>
      </c>
      <c r="D233" s="4" t="inlineStr">
        <is>
          <t>1</t>
        </is>
      </c>
      <c r="E233" s="5" t="inlineStr">
        <is>
          <t>1.500,00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=HYPERLINK("https://www.leilaoonline.net/lote/detalhe/140475", "20664")</f>
      </c>
      <c r="B234" s="4" t="s">
        <f>=HYPERLINK("https://www.leilaoonline.net/lote/detalhe/140475", "LOTE DE SUCATA 5 VÁLVULAS DUPLAS, 15 ENGRENAGENS , 3 FREIOS PONTE ROLANTE, FR227321-227323-250274,  LOC. SANTA HELENA ")</f>
      </c>
      <c r="C234" s="4" t="inlineStr">
        <is>
          <t>Vendido</t>
        </is>
      </c>
      <c r="D234" s="4" t="inlineStr">
        <is>
          <t>10</t>
        </is>
      </c>
      <c r="E234" s="5" t="inlineStr">
        <is>
          <t>2.350,00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=HYPERLINK("https://www.leilaoonline.net/lote/detalhe/140476", "20665")</f>
      </c>
      <c r="B235" s="4" t="s">
        <f>=HYPERLINK("https://www.leilaoonline.net/lote/detalhe/140476", "LOTE DE 3 VALVULAS DUPLAS, FR227322-250275, LOC. SANTA HELENA ")</f>
      </c>
      <c r="C235" s="4" t="inlineStr">
        <is>
          <t>Vendido</t>
        </is>
      </c>
      <c r="D235" s="4" t="inlineStr">
        <is>
          <t>8</t>
        </is>
      </c>
      <c r="E235" s="5" t="inlineStr">
        <is>
          <t>1.200,00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=HYPERLINK("https://www.leilaoonline.net/lote/detalhe/140477", "20666")</f>
      </c>
      <c r="B236" s="4" t="s">
        <f>=HYPERLINK("https://www.leilaoonline.net/lote/detalhe/140477", "GUINCHO ELÉTRICO CABO AÇO, SF , LOC.SANTA HELENA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3.500,00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=HYPERLINK("https://www.leilaoonline.net/lote/detalhe/140478", "20667")</f>
      </c>
      <c r="B237" s="4" t="s">
        <f>=HYPERLINK("https://www.leilaoonline.net/lote/detalhe/140478", "EIXO COM ENGRENAGEM, SF, LOC. SANTA HELENA")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1.000,00</t>
        </is>
      </c>
      <c r="F237" s="4" t="inlineStr">
        <is>
          <t>150.00</t>
        </is>
      </c>
    </row>
    <row collapsed="false" customFormat="false" customHeight="false" hidden="false" ht="12.1" outlineLevel="0" r="238">
      <c r="A238" s="5" t="s">
        <f>=HYPERLINK("https://www.leilaoonline.net/lote/detalhe/140479", "20668")</f>
      </c>
      <c r="B238" s="4" t="s">
        <f>=HYPERLINK("https://www.leilaoonline.net/lote/detalhe/140479", "REDUTOR MAUSA, PLAQ. COS 58687, LOC. SANTA HELENA ")</f>
      </c>
      <c r="C238" s="4" t="inlineStr">
        <is>
          <t>Vendido</t>
        </is>
      </c>
      <c r="D238" s="4" t="inlineStr">
        <is>
          <t>14</t>
        </is>
      </c>
      <c r="E238" s="5" t="inlineStr">
        <is>
          <t>5.250,00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=HYPERLINK("https://www.leilaoonline.net/lote/detalhe/140483", "20669")</f>
      </c>
      <c r="B239" s="4" t="s">
        <f>=HYPERLINK("https://www.leilaoonline.net/lote/detalhe/140483", "REDUTOR , FRCOS 58622, LOC. SANTA HELENA")</f>
      </c>
      <c r="C239" s="4" t="inlineStr">
        <is>
          <t>Vendido</t>
        </is>
      </c>
      <c r="D239" s="4" t="inlineStr">
        <is>
          <t>14</t>
        </is>
      </c>
      <c r="E239" s="5" t="inlineStr">
        <is>
          <t>5.250,00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=HYPERLINK("https://www.leilaoonline.net/lote/detalhe/140481", "20670")</f>
      </c>
      <c r="B240" s="4" t="s">
        <f>=HYPERLINK("https://www.leilaoonline.net/lote/detalhe/140481", "LOTE 15 BOMBAS DIVERSAS, MODELOS E TAMANHOS, - 1 VÁLVULA e 1 TALHA  ELETRICA , FR208771-69612-60272-215622-68779, LOC. SANTA HELENA ")</f>
      </c>
      <c r="C240" s="4" t="inlineStr">
        <is>
          <t>Não vendido</t>
        </is>
      </c>
      <c r="D240" s="4" t="inlineStr">
        <is>
          <t>23</t>
        </is>
      </c>
      <c r="E240" s="5" t="inlineStr">
        <is>
          <t>8.000,00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=HYPERLINK("https://www.leilaoonline.net/lote/detalhe/140484", "20671")</f>
      </c>
      <c r="B241" s="4" t="s">
        <f>=HYPERLINK("https://www.leilaoonline.net/lote/detalhe/140484", "GABINETE , SF, LOC. COSTA PINTO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500,00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=HYPERLINK("https://www.leilaoonline.net/lote/detalhe/140485", "20672")</f>
      </c>
      <c r="B242" s="4" t="s">
        <f>=HYPERLINK("https://www.leilaoonline.net/lote/detalhe/140485", "LOTE 9 IMPRESSORA TERMICA INTERMEC PB31, PLAQ. 141508-141523-141751-141762-141528-141760-141793-141721-141799, LOC. COSTA PINTO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500,00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=HYPERLINK("https://www.leilaoonline.net/lote/detalhe/141048", "20685")</f>
      </c>
      <c r="B243" s="4" t="s">
        <f>=HYPERLINK("https://www.leilaoonline.net/lote/detalhe/141048", "MESA DE SINUCA , PLAQ. 18742, LOC. LEME ")</f>
      </c>
      <c r="C243" s="4" t="inlineStr">
        <is>
          <t>Não vendido</t>
        </is>
      </c>
      <c r="D243" s="4" t="inlineStr">
        <is>
          <t>6</t>
        </is>
      </c>
      <c r="E243" s="5" t="inlineStr">
        <is>
          <t>950,00</t>
        </is>
      </c>
      <c r="F243" s="4" t="inlineStr">
        <is>
          <t>150.00</t>
        </is>
      </c>
    </row>
    <row collapsed="false" customFormat="false" customHeight="false" hidden="false" ht="12.1" outlineLevel="0" r="244">
      <c r="A244" s="5" t="s">
        <f>=HYPERLINK("https://www.leilaoonline.net/lote/detalhe/141049", "20686")</f>
      </c>
      <c r="B244" s="4" t="s">
        <f>=HYPERLINK("https://www.leilaoonline.net/lote/detalhe/141049", "MESA SINUCA, PLAQ. 11612, LOC. LEME ")</f>
      </c>
      <c r="C244" s="4" t="inlineStr">
        <is>
          <t>Vendido</t>
        </is>
      </c>
      <c r="D244" s="4" t="inlineStr">
        <is>
          <t>4</t>
        </is>
      </c>
      <c r="E244" s="5" t="inlineStr">
        <is>
          <t>950,00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=HYPERLINK("https://www.leilaoonline.net/lote/detalhe/141050", "20687")</f>
      </c>
      <c r="B245" s="4" t="s">
        <f>=HYPERLINK("https://www.leilaoonline.net/lote/detalhe/141050", "MESA DE SINUCA, PLAQ. 9335, LOC. LEME ")</f>
      </c>
      <c r="C245" s="4" t="inlineStr">
        <is>
          <t>Vendido</t>
        </is>
      </c>
      <c r="D245" s="4" t="inlineStr">
        <is>
          <t>4</t>
        </is>
      </c>
      <c r="E245" s="5" t="inlineStr">
        <is>
          <t>650,00</t>
        </is>
      </c>
      <c r="F24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2026-05-15T14:36:48.00Z</dcterms:created>
  <dc:creator>Tellks Tecnologia</dc:creator>
  <cp:revision>0</cp:revision>
</cp:coreProperties>
</file>