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Volks • Montana • S10 • Saveiro • Fiorino • Ducato • Strada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16/12/2022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=HYPERLINK("https://www.leilaoonline.net/lote/detalhe/157067", "030")</f>
      </c>
      <c r="B11" s="4" t="s">
        <f>=HYPERLINK("https://www.leilaoonline.net/lote/detalhe/157067", "CAMINHÃO IVECO DAI MOD T3510B; 1999/1999; BRANCO - FUNCIONANDO")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16.000,00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=HYPERLINK("https://www.leilaoonline.net/lote/detalhe/157065", "031")</f>
      </c>
      <c r="B12" s="4" t="s">
        <f>=HYPERLINK("https://www.leilaoonline.net/lote/detalhe/157065", "veja o vídeo!! CHEVROLET/MONTANA LS2; 2016/2017; BRANCA; ALCO./GASOL. - FUNCIONANDO - IPVA 2022 OK")</f>
      </c>
      <c r="C12" s="4" t="inlineStr">
        <is>
          <t>Não vendido</t>
        </is>
      </c>
      <c r="D12" s="4" t="inlineStr">
        <is>
          <t>31</t>
        </is>
      </c>
      <c r="E12" s="5" t="inlineStr">
        <is>
          <t>22.750,00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=HYPERLINK("https://www.leilaoonline.net/lote/detalhe/157064", "032")</f>
      </c>
      <c r="B13" s="4" t="s">
        <f>=HYPERLINK("https://www.leilaoonline.net/lote/detalhe/157064", "veja o vídeo!! FIAT/STRADA HD WK CC E; 2018/2019; BRANCA; ALCO./GASOL. - FUNCIONANDO - IPVA 2022 OK")</f>
      </c>
      <c r="C13" s="4" t="inlineStr">
        <is>
          <t>Não vendido</t>
        </is>
      </c>
      <c r="D13" s="4" t="inlineStr">
        <is>
          <t>50</t>
        </is>
      </c>
      <c r="E13" s="5" t="inlineStr">
        <is>
          <t>42.750,00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=HYPERLINK("https://www.leilaoonline.net/lote/detalhe/155989", "033")</f>
      </c>
      <c r="B14" s="4" t="s">
        <f>=HYPERLINK("https://www.leilaoonline.net/lote/detalhe/155989", "CAMINHÃO VW 17.280; 2014/2015; BRANCO; DIESEL; CÂMBIO AUTOMÁTICO; COM COMPACTADOR MARCA PLANALTO - FUNCIONANDO")</f>
      </c>
      <c r="C14" s="4" t="inlineStr">
        <is>
          <t>Vendido</t>
        </is>
      </c>
      <c r="D14" s="4" t="inlineStr">
        <is>
          <t>80</t>
        </is>
      </c>
      <c r="E14" s="5" t="inlineStr">
        <is>
          <t>190.000,00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=HYPERLINK("https://www.leilaoonline.net/lote/detalhe/156611", "034")</f>
      </c>
      <c r="B15" s="4" t="s">
        <f>=HYPERLINK("https://www.leilaoonline.net/lote/detalhe/156611", "CAMINHONETE I/TOYOTA HILUX CD4X2 SRV; 2006/2007; PRETA; DIESEL - FUNCIONANDO")</f>
      </c>
      <c r="C15" s="4" t="inlineStr">
        <is>
          <t>Não vendido</t>
        </is>
      </c>
      <c r="D15" s="4" t="inlineStr">
        <is>
          <t>14</t>
        </is>
      </c>
      <c r="E15" s="5" t="inlineStr">
        <is>
          <t>48.750,00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=HYPERLINK("https://www.leilaoonline.net/lote/detalhe/156603", "035")</f>
      </c>
      <c r="B16" s="4" t="s">
        <f>=HYPERLINK("https://www.leilaoonline.net/lote/detalhe/156603", "veja o vídeo!! I/AUDI A3 LM 122CV I; 2015/2016; BRANCA; GASOLINA - FUNCIONANDO - IPVA 2022 OK")</f>
      </c>
      <c r="C16" s="4" t="inlineStr">
        <is>
          <t>Vendido</t>
        </is>
      </c>
      <c r="D16" s="4" t="inlineStr">
        <is>
          <t>46</t>
        </is>
      </c>
      <c r="E16" s="5" t="inlineStr">
        <is>
          <t>71.500,00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=HYPERLINK("https://www.leilaoonline.net/lote/detalhe/156601", "036")</f>
      </c>
      <c r="B17" s="4" t="s">
        <f>=HYPERLINK("https://www.leilaoonline.net/lote/detalhe/156601", "veja o vídeo!! I/VW PASSAT 2.0T; 2013/2013; PRETA; GASOLINA - FUNCIONANDO - IPVA 2022 OK ")</f>
      </c>
      <c r="C17" s="4" t="inlineStr">
        <is>
          <t>Vendido</t>
        </is>
      </c>
      <c r="D17" s="4" t="inlineStr">
        <is>
          <t>24</t>
        </is>
      </c>
      <c r="E17" s="5" t="inlineStr">
        <is>
          <t>61.000,00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=HYPERLINK("https://www.leilaoonline.net/lote/detalhe/156613", "037")</f>
      </c>
      <c r="B18" s="4" t="s">
        <f>=HYPERLINK("https://www.leilaoonline.net/lote/detalhe/156613", "veja o vídeo!! FIAT/DUCATO MC RONTANAMB; 2011/2012; BRANCA; DIESEL - FUNCIONANDO")</f>
      </c>
      <c r="C18" s="4" t="inlineStr">
        <is>
          <t>Não vendido</t>
        </is>
      </c>
      <c r="D18" s="4" t="inlineStr">
        <is>
          <t>5</t>
        </is>
      </c>
      <c r="E18" s="5" t="inlineStr">
        <is>
          <t>6.250,00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=HYPERLINK("https://www.leilaoonline.net/lote/detalhe/156650", "038")</f>
      </c>
      <c r="B19" s="4" t="s">
        <f>=HYPERLINK("https://www.leilaoonline.net/lote/detalhe/156650", "veja o vídeo!! CHEVROLET/MONTANA LS; 2013/2014; PRATA; ALCO./GASOL. - FUNCIONANDO - IPVA 2022 OK")</f>
      </c>
      <c r="C19" s="4" t="inlineStr">
        <is>
          <t>Não vendido</t>
        </is>
      </c>
      <c r="D19" s="4" t="inlineStr">
        <is>
          <t>22</t>
        </is>
      </c>
      <c r="E19" s="5" t="inlineStr">
        <is>
          <t>23.750,00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=HYPERLINK("https://www.leilaoonline.net/lote/detalhe/156595", "039")</f>
      </c>
      <c r="B20" s="4" t="s">
        <f>=HYPERLINK("https://www.leilaoonline.net/lote/detalhe/156595", "TOYOTA/COROLLA XEI20FLEX; 2018//2019; PRETA; ALCO./GASOL. - FUNCIONANDO - IPVA 2022 OK")</f>
      </c>
      <c r="C20" s="4" t="inlineStr">
        <is>
          <t>Não vendido</t>
        </is>
      </c>
      <c r="D20" s="4" t="inlineStr">
        <is>
          <t>33</t>
        </is>
      </c>
      <c r="E20" s="5" t="inlineStr">
        <is>
          <t>101.000,00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=HYPERLINK("https://www.leilaoonline.net/lote/detalhe/155990", "040")</f>
      </c>
      <c r="B21" s="4" t="s">
        <f>=HYPERLINK("https://www.leilaoonline.net/lote/detalhe/155990", "CAMINHÃO VW 17.280; 2014/2015; BRANCO; DIESEL; CÂMBIO AUTOMÁTICO; COM COMPACTADOR MARCA PLANALTO - FUNCIONANDO")</f>
      </c>
      <c r="C21" s="4" t="inlineStr">
        <is>
          <t>Não vendido</t>
        </is>
      </c>
      <c r="D21" s="4" t="inlineStr">
        <is>
          <t>66</t>
        </is>
      </c>
      <c r="E21" s="5" t="inlineStr">
        <is>
          <t>177.000,00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=HYPERLINK("https://www.leilaoonline.net/lote/detalhe/156615", "041")</f>
      </c>
      <c r="B22" s="4" t="s">
        <f>=HYPERLINK("https://www.leilaoonline.net/lote/detalhe/156615", "CHEVROLET/S10 LTZ DD4A; 2021/2021; BRANCA; DIESEL - FUNCIONANDO - APROX. 41.600KM - IPVA 2022 OK")</f>
      </c>
      <c r="C22" s="4" t="inlineStr">
        <is>
          <t>Vendido</t>
        </is>
      </c>
      <c r="D22" s="4" t="inlineStr">
        <is>
          <t>93</t>
        </is>
      </c>
      <c r="E22" s="5" t="inlineStr">
        <is>
          <t>151.000,00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=HYPERLINK("https://www.leilaoonline.net/lote/detalhe/156610", "042")</f>
      </c>
      <c r="B23" s="4" t="s">
        <f>=HYPERLINK("https://www.leilaoonline.net/lote/detalhe/156610", "veja o vídeo!! FIAT/FIORINO FLEX; 2012/2013; BRANCA; ALCO./GASOL. - FUNCIONANDO - IPVA 2022 OK")</f>
      </c>
      <c r="C23" s="4" t="inlineStr">
        <is>
          <t>Não vendido</t>
        </is>
      </c>
      <c r="D23" s="4" t="inlineStr">
        <is>
          <t>29</t>
        </is>
      </c>
      <c r="E23" s="5" t="inlineStr">
        <is>
          <t>22.500,00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=HYPERLINK("https://www.leilaoonline.net/lote/detalhe/156607", "043")</f>
      </c>
      <c r="B24" s="4" t="s">
        <f>=HYPERLINK("https://www.leilaoonline.net/lote/detalhe/156607", "veja o vídeo!! CHEVROLET/MONTANA LS2; 2018/2019; PRATA; ALCO./GASOL. - FUNCIONANDO - IPVA 2022 OK")</f>
      </c>
      <c r="C24" s="4" t="inlineStr">
        <is>
          <t>Não vendido</t>
        </is>
      </c>
      <c r="D24" s="4" t="inlineStr">
        <is>
          <t>25</t>
        </is>
      </c>
      <c r="E24" s="5" t="inlineStr">
        <is>
          <t>32.250,00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=HYPERLINK("https://www.leilaoonline.net/lote/detalhe/156597", "044")</f>
      </c>
      <c r="B25" s="4" t="s">
        <f>=HYPERLINK("https://www.leilaoonline.net/lote/detalhe/156597", "CAMINHONETE NISSAN/FRONTIER 4X4 XE; 2005/2006; BRANCA; DIESEL; TRAÇADA - FUNCIONANDO - IPVA 2022 OK ")</f>
      </c>
      <c r="C25" s="4" t="inlineStr">
        <is>
          <t>Não vendido</t>
        </is>
      </c>
      <c r="D25" s="4" t="inlineStr">
        <is>
          <t>20</t>
        </is>
      </c>
      <c r="E25" s="5" t="inlineStr">
        <is>
          <t>29.750,00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=HYPERLINK("https://www.leilaoonline.net/lote/detalhe/156614", "045")</f>
      </c>
      <c r="B26" s="4" t="s">
        <f>=HYPERLINK("https://www.leilaoonline.net/lote/detalhe/156614", "veja o vídeo!! GM/S10 2.2 D; 2000/2000; BRANCA; GASOLINA - FUNCIONANDO")</f>
      </c>
      <c r="C26" s="4" t="inlineStr">
        <is>
          <t>Não vendido</t>
        </is>
      </c>
      <c r="D26" s="4" t="inlineStr">
        <is>
          <t>29</t>
        </is>
      </c>
      <c r="E26" s="5" t="inlineStr">
        <is>
          <t>10.000,00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=HYPERLINK("https://www.leilaoonline.net/lote/detalhe/157085", "046")</f>
      </c>
      <c r="B27" s="4" t="s">
        <f>=HYPERLINK("https://www.leilaoonline.net/lote/detalhe/157085", "veja o vídeo!! I/MMC OUTLANDER 2.2 D; 2015/2016; BRANCA; DIESEL - FUNC. - IPVA 2022 OK - FIPE: R$ 146.518,00")</f>
      </c>
      <c r="C27" s="4" t="inlineStr">
        <is>
          <t>Não vendido</t>
        </is>
      </c>
      <c r="D27" s="4" t="inlineStr">
        <is>
          <t>35</t>
        </is>
      </c>
      <c r="E27" s="5" t="inlineStr">
        <is>
          <t>105.000,00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=HYPERLINK("https://www.leilaoonline.net/lote/detalhe/156593", "047")</f>
      </c>
      <c r="B28" s="4" t="s">
        <f>=HYPERLINK("https://www.leilaoonline.net/lote/detalhe/156593", "veja o vídeo!! GM/S10 COLINA S; 2006/2006; PRETA; DIESEL - FUNCIONANDO")</f>
      </c>
      <c r="C28" s="4" t="inlineStr">
        <is>
          <t>Não vendido</t>
        </is>
      </c>
      <c r="D28" s="4" t="inlineStr">
        <is>
          <t>67</t>
        </is>
      </c>
      <c r="E28" s="5" t="inlineStr">
        <is>
          <t>17.500,00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=HYPERLINK("https://www.leilaoonline.net/lote/detalhe/156609", "048")</f>
      </c>
      <c r="B29" s="4" t="s">
        <f>=HYPERLINK("https://www.leilaoonline.net/lote/detalhe/156609", "veja o vídeo!! VW/SAVEIRO CS ST MB; 2014/2015; PRETA; ALCO./GASOL. - FUNCIONANDO - IPVA 2022 OK")</f>
      </c>
      <c r="C29" s="4" t="inlineStr">
        <is>
          <t>Não vendido</t>
        </is>
      </c>
      <c r="D29" s="4" t="inlineStr">
        <is>
          <t>48</t>
        </is>
      </c>
      <c r="E29" s="5" t="inlineStr">
        <is>
          <t>23.000,00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=HYPERLINK("https://www.leilaoonline.net/lote/detalhe/156612", "049")</f>
      </c>
      <c r="B30" s="4" t="s">
        <f>=HYPERLINK("https://www.leilaoonline.net/lote/detalhe/156612", "veja o vídeo!! FIAT/STRADA WORKING; 2014/2015; BRANCA; ALCO./GASOL. - FUNCIONANDO - IPVA 2022 OK ")</f>
      </c>
      <c r="C30" s="4" t="inlineStr">
        <is>
          <t>Não vendido</t>
        </is>
      </c>
      <c r="D30" s="4" t="inlineStr">
        <is>
          <t>23</t>
        </is>
      </c>
      <c r="E30" s="5" t="inlineStr">
        <is>
          <t>25.250,00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=HYPERLINK("https://www.leilaoonline.net/lote/detalhe/155991", "050")</f>
      </c>
      <c r="B31" s="4" t="s">
        <f>=HYPERLINK("https://www.leilaoonline.net/lote/detalhe/155991", "CAMINHÃO VW 17.280; 2014/2015; BRANCO; DIESEL; CÂMBIO AUTOMÁTICO; COM COMPACTADOR MARCA PLANALTO - FUNCIONANDO")</f>
      </c>
      <c r="C31" s="4" t="inlineStr">
        <is>
          <t>Não vendido</t>
        </is>
      </c>
      <c r="D31" s="4" t="inlineStr">
        <is>
          <t>7</t>
        </is>
      </c>
      <c r="E31" s="5" t="inlineStr">
        <is>
          <t>165.500,00</t>
        </is>
      </c>
      <c r="F31" s="4" t="inlineStr">
        <is>
          <t>1500.00</t>
        </is>
      </c>
    </row>
    <row collapsed="false" customFormat="false" customHeight="false" hidden="false" ht="12.1" outlineLevel="0" r="32">
      <c r="A32" s="5" t="s">
        <f>=HYPERLINK("https://www.leilaoonline.net/lote/detalhe/156617", "051")</f>
      </c>
      <c r="B32" s="4" t="s">
        <f>=HYPERLINK("https://www.leilaoonline.net/lote/detalhe/156617", "I/HONDA CBR 600RR; 2010/2011; CINZA; GASOLINA - FUNCIONANDO - APROX. 56.000KM - IPVA 2022 OK")</f>
      </c>
      <c r="C32" s="4" t="inlineStr">
        <is>
          <t>Não vendido</t>
        </is>
      </c>
      <c r="D32" s="4" t="inlineStr">
        <is>
          <t>21</t>
        </is>
      </c>
      <c r="E32" s="5" t="inlineStr">
        <is>
          <t>17.000,00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=HYPERLINK("https://www.leilaoonline.net/lote/detalhe/156616", "052")</f>
      </c>
      <c r="B33" s="4" t="s">
        <f>=HYPERLINK("https://www.leilaoonline.net/lote/detalhe/156616", "veja o vídeo!! I/BMW X1 SDRIVE1.8I VL31; 2013/2014; BRANCA; GASOLINA - FUNCIONANDO - IPVA 2022 OK")</f>
      </c>
      <c r="C33" s="4" t="inlineStr">
        <is>
          <t>Não vendido</t>
        </is>
      </c>
      <c r="D33" s="4" t="inlineStr">
        <is>
          <t>32</t>
        </is>
      </c>
      <c r="E33" s="5" t="inlineStr">
        <is>
          <t>56.000,00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=HYPERLINK("https://www.leilaoonline.net/lote/detalhe/157063", "053")</f>
      </c>
      <c r="B34" s="4" t="s">
        <f>=HYPERLINK("https://www.leilaoonline.net/lote/detalhe/157063", "FIAT/STRADA HD WK CC E; 2018/2019; BRANCA; ALCO./GASOL. - FUNCIONANDO - IPVA 2022 OK")</f>
      </c>
      <c r="C34" s="4" t="inlineStr">
        <is>
          <t>Não vendido</t>
        </is>
      </c>
      <c r="D34" s="4" t="inlineStr">
        <is>
          <t>24</t>
        </is>
      </c>
      <c r="E34" s="5" t="inlineStr">
        <is>
          <t>39.750,00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=HYPERLINK("https://www.leilaoonline.net/lote/detalhe/156799", "054")</f>
      </c>
      <c r="B35" s="4" t="s">
        <f>=HYPERLINK("https://www.leilaoonline.net/lote/detalhe/156799", "PEUGEOT/207PASSION XS A; 2010/2011; PRATA; ALCO./GASOL. - FUNCIONANDO - IPVA 2022 OK")</f>
      </c>
      <c r="C35" s="4" t="inlineStr">
        <is>
          <t>Não vendido</t>
        </is>
      </c>
      <c r="D35" s="4" t="inlineStr">
        <is>
          <t>30</t>
        </is>
      </c>
      <c r="E35" s="5" t="inlineStr">
        <is>
          <t>19.250,00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=HYPERLINK("https://www.leilaoonline.net/lote/detalhe/155992", "055")</f>
      </c>
      <c r="B36" s="4" t="s">
        <f>=HYPERLINK("https://www.leilaoonline.net/lote/detalhe/155992", "CAMINHÃO VW 17.280; 2014/2015; BRANCO; DIESEL; CÂMBIO AUTOMÁTICO; COM COMPACTADOR MARCA PLANALTO - FUNCIONANDO")</f>
      </c>
      <c r="C36" s="4" t="inlineStr">
        <is>
          <t>Não vendido</t>
        </is>
      </c>
      <c r="D36" s="4" t="inlineStr">
        <is>
          <t>12</t>
        </is>
      </c>
      <c r="E36" s="5" t="inlineStr">
        <is>
          <t>169.000,00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=HYPERLINK("https://www.leilaoonline.net/lote/detalhe/156619", "056")</f>
      </c>
      <c r="B37" s="4" t="s">
        <f>=HYPERLINK("https://www.leilaoonline.net/lote/detalhe/156619", "I/TOYOTA HILUX 4CDK SR; 2001/2002; VERDE; DIESEL")</f>
      </c>
      <c r="C37" s="4" t="inlineStr">
        <is>
          <t>Não vendido</t>
        </is>
      </c>
      <c r="D37" s="4" t="inlineStr">
        <is>
          <t>18</t>
        </is>
      </c>
      <c r="E37" s="5" t="inlineStr">
        <is>
          <t>9.500,00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=HYPERLINK("https://www.leilaoonline.net/lote/detalhe/156618", "057")</f>
      </c>
      <c r="B38" s="4" t="s">
        <f>=HYPERLINK("https://www.leilaoonline.net/lote/detalhe/156618", "CAMINHÃO VW/15.180 CNM; 2010/2011; BRANCA; DIESEL - FUNCIONANDO")</f>
      </c>
      <c r="C38" s="4" t="inlineStr">
        <is>
          <t>Não vendido</t>
        </is>
      </c>
      <c r="D38" s="4" t="inlineStr">
        <is>
          <t>41</t>
        </is>
      </c>
      <c r="E38" s="5" t="inlineStr">
        <is>
          <t>79.500,00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=HYPERLINK("https://www.leilaoonline.net/lote/detalhe/156622", "058")</f>
      </c>
      <c r="B39" s="4" t="s">
        <f>=HYPERLINK("https://www.leilaoonline.net/lote/detalhe/156622", "FIAT/DUCATO MAXICARGO; 2014/2015; BRANCA; DIESEL - FUNCIONANDO")</f>
      </c>
      <c r="C39" s="4" t="inlineStr">
        <is>
          <t>Não vendido</t>
        </is>
      </c>
      <c r="D39" s="4" t="inlineStr">
        <is>
          <t>37</t>
        </is>
      </c>
      <c r="E39" s="5" t="inlineStr">
        <is>
          <t>55.500,00</t>
        </is>
      </c>
      <c r="F39" s="4" t="inlineStr">
        <is>
          <t>1500.00</t>
        </is>
      </c>
    </row>
    <row collapsed="false" customFormat="false" customHeight="false" hidden="false" ht="12.1" outlineLevel="0" r="40">
      <c r="A40" s="5" t="s">
        <f>=HYPERLINK("https://www.leilaoonline.net/lote/detalhe/156627", "059")</f>
      </c>
      <c r="B40" s="4" t="s">
        <f>=HYPERLINK("https://www.leilaoonline.net/lote/detalhe/156627", "CAMINHÃO GM/CHEVROLET D40 CUSTOM; 1988/1988; PRETA; DIESEL - FUNCIONANDO")</f>
      </c>
      <c r="C40" s="4" t="inlineStr">
        <is>
          <t>Vendido</t>
        </is>
      </c>
      <c r="D40" s="4" t="inlineStr">
        <is>
          <t>56</t>
        </is>
      </c>
      <c r="E40" s="5" t="inlineStr">
        <is>
          <t>67.750,00</t>
        </is>
      </c>
      <c r="F40" s="4" t="inlineStr">
        <is>
          <t>1250.00</t>
        </is>
      </c>
    </row>
    <row collapsed="false" customFormat="false" customHeight="false" hidden="false" ht="12.1" outlineLevel="0" r="41">
      <c r="A41" s="5" t="s">
        <f>=HYPERLINK("https://www.leilaoonline.net/lote/detalhe/156912", "060")</f>
      </c>
      <c r="B41" s="4" t="s">
        <f>=HYPERLINK("https://www.leilaoonline.net/lote/detalhe/156912", "CAMINHÃO FORD/F4000; 1977/1977; BEGE; DIESEL; MOTOR 226 - FUNCIONANDO")</f>
      </c>
      <c r="C41" s="4" t="inlineStr">
        <is>
          <t>Não vendido</t>
        </is>
      </c>
      <c r="D41" s="4" t="inlineStr">
        <is>
          <t>33</t>
        </is>
      </c>
      <c r="E41" s="5" t="inlineStr">
        <is>
          <t>26.000,00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=HYPERLINK("https://www.leilaoonline.net/lote/detalhe/157066", "061")</f>
      </c>
      <c r="B42" s="4" t="s">
        <f>=HYPERLINK("https://www.leilaoonline.net/lote/detalhe/157066", "FORD F12000 160; 2001/2001; COM CESTO AÉREO; BRANCA; DIESEL - FUNCIONANDO - FROTA 539")</f>
      </c>
      <c r="C42" s="4" t="inlineStr">
        <is>
          <t>Não vendido</t>
        </is>
      </c>
      <c r="D42" s="4" t="inlineStr">
        <is>
          <t>33</t>
        </is>
      </c>
      <c r="E42" s="5" t="inlineStr">
        <is>
          <t>40.000,00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=HYPERLINK("https://www.leilaoonline.net/lote/detalhe/157073", "062")</f>
      </c>
      <c r="B43" s="4" t="s">
        <f>=HYPERLINK("https://www.leilaoonline.net/lote/detalhe/157073", "FIAT/STRADA HD WK CC E; 2017/2018; BRANCA; ALCO./GASOL. - FUNCIONANDO - IPVA 2022 OK")</f>
      </c>
      <c r="C43" s="4" t="inlineStr">
        <is>
          <t>Não vendido</t>
        </is>
      </c>
      <c r="D43" s="4" t="inlineStr">
        <is>
          <t>33</t>
        </is>
      </c>
      <c r="E43" s="5" t="inlineStr">
        <is>
          <t>38.250,00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=HYPERLINK("https://www.leilaoonline.net/lote/detalhe/155993", "063")</f>
      </c>
      <c r="B44" s="4" t="s">
        <f>=HYPERLINK("https://www.leilaoonline.net/lote/detalhe/155993", "CAMINHÃO VW 17.280; 2014/2015; BRANCO; DIESEL; CÂMBIO AUTOMÁTICO; COM COMPACTADOR MARCA PLANALTO - FUNCIONANDO")</f>
      </c>
      <c r="C44" s="4" t="inlineStr">
        <is>
          <t>Não vendido</t>
        </is>
      </c>
      <c r="D44" s="4" t="inlineStr">
        <is>
          <t>17</t>
        </is>
      </c>
      <c r="E44" s="5" t="inlineStr">
        <is>
          <t>180.000,00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=HYPERLINK("https://www.leilaoonline.net/lote/detalhe/156599", "064")</f>
      </c>
      <c r="B45" s="4" t="s">
        <f>=HYPERLINK("https://www.leilaoonline.net/lote/detalhe/156599", "veja o vídeo!! TOYOTA/ETIOS HB XLS; 2013/2013; PRETA; ALCO./GASOL. - FUNCIONANDO - IPVA 2022 OK")</f>
      </c>
      <c r="C45" s="4" t="inlineStr">
        <is>
          <t>Não vendido</t>
        </is>
      </c>
      <c r="D45" s="4" t="inlineStr">
        <is>
          <t>16</t>
        </is>
      </c>
      <c r="E45" s="5" t="inlineStr">
        <is>
          <t>21.000,00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=HYPERLINK("https://www.leilaoonline.net/lote/detalhe/156623", "065")</f>
      </c>
      <c r="B46" s="4" t="s">
        <f>=HYPERLINK("https://www.leilaoonline.net/lote/detalhe/156623", "veja o vídeo!! FIAT/UNO MILLE ECONOMY; 2009/2010; BRANCA; ALCO./GASOL. - FUNCIONANDO - IPVA 2022 OK")</f>
      </c>
      <c r="C46" s="4" t="inlineStr">
        <is>
          <t>Não vendido</t>
        </is>
      </c>
      <c r="D46" s="4" t="inlineStr">
        <is>
          <t>19</t>
        </is>
      </c>
      <c r="E46" s="5" t="inlineStr">
        <is>
          <t>10.000,00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=HYPERLINK("https://www.leilaoonline.net/lote/detalhe/156621", "066")</f>
      </c>
      <c r="B47" s="4" t="s">
        <f>=HYPERLINK("https://www.leilaoonline.net/lote/detalhe/156621", "CAMINHÃO FORD/CARGO 712; 2009/2009; PRATA; DIESEL; PLATAFORMA GUINCHO - FUNCIONANDO")</f>
      </c>
      <c r="C47" s="4" t="inlineStr">
        <is>
          <t>Não vendido</t>
        </is>
      </c>
      <c r="D47" s="4" t="inlineStr">
        <is>
          <t>41</t>
        </is>
      </c>
      <c r="E47" s="5" t="inlineStr">
        <is>
          <t>111.750,00</t>
        </is>
      </c>
      <c r="F47" s="4" t="inlineStr">
        <is>
          <t>1750.00</t>
        </is>
      </c>
    </row>
    <row collapsed="false" customFormat="false" customHeight="false" hidden="false" ht="12.1" outlineLevel="0" r="48">
      <c r="A48" s="5" t="s">
        <f>=HYPERLINK("https://www.leilaoonline.net/lote/detalhe/156625", "067")</f>
      </c>
      <c r="B48" s="4" t="s">
        <f>=HYPERLINK("https://www.leilaoonline.net/lote/detalhe/156625", "CAMINHÃO M.BENZ/1718; 2008/2009; BRANCA; DIESEL - FUNCIONANDO")</f>
      </c>
      <c r="C48" s="4" t="inlineStr">
        <is>
          <t>Não vendido</t>
        </is>
      </c>
      <c r="D48" s="4" t="inlineStr">
        <is>
          <t>6</t>
        </is>
      </c>
      <c r="E48" s="5" t="inlineStr">
        <is>
          <t>86.500,00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=HYPERLINK("https://www.leilaoonline.net/lote/detalhe/156626", "068")</f>
      </c>
      <c r="B49" s="4" t="s">
        <f>=HYPERLINK("https://www.leilaoonline.net/lote/detalhe/156626", "VW/SAVEIRO 1.6; 2009/2010; BRANCA; ALCO./GASOL. - FUNCIONANDO - IPVA 2022 OK")</f>
      </c>
      <c r="C49" s="4" t="inlineStr">
        <is>
          <t>Não vendido</t>
        </is>
      </c>
      <c r="D49" s="4" t="inlineStr">
        <is>
          <t>17</t>
        </is>
      </c>
      <c r="E49" s="5" t="inlineStr">
        <is>
          <t>17.000,00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=HYPERLINK("https://www.leilaoonline.net/lote/detalhe/156628", "069")</f>
      </c>
      <c r="B50" s="4" t="s">
        <f>=HYPERLINK("https://www.leilaoonline.net/lote/detalhe/156628", "veja o vídeo!! GM/MONTANA; 2003/2004; VERMELHA; ALCO./GASOL. - FUNCIONANDO - IPVA 2022 OK")</f>
      </c>
      <c r="C50" s="4" t="inlineStr">
        <is>
          <t>Não vendido</t>
        </is>
      </c>
      <c r="D50" s="4" t="inlineStr">
        <is>
          <t>11</t>
        </is>
      </c>
      <c r="E50" s="5" t="inlineStr">
        <is>
          <t>17.500,00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=HYPERLINK("https://www.leilaoonline.net/lote/detalhe/156629", "070")</f>
      </c>
      <c r="B51" s="4" t="s">
        <f>=HYPERLINK("https://www.leilaoonline.net/lote/detalhe/156629", "CAMINHÃO M. BENZ/1111; 1968/1968; AZUL; DIESEL; TURBINADO - FUNCIONANDO")</f>
      </c>
      <c r="C51" s="4" t="inlineStr">
        <is>
          <t>Não vendido</t>
        </is>
      </c>
      <c r="D51" s="4" t="inlineStr">
        <is>
          <t>9</t>
        </is>
      </c>
      <c r="E51" s="5" t="inlineStr">
        <is>
          <t>20.000,00</t>
        </is>
      </c>
      <c r="F51" s="4" t="inlineStr">
        <is>
          <t>1250.00</t>
        </is>
      </c>
    </row>
    <row collapsed="false" customFormat="false" customHeight="false" hidden="false" ht="12.1" outlineLevel="0" r="52">
      <c r="A52" s="5" t="s">
        <f>=HYPERLINK("https://www.leilaoonline.net/lote/detalhe/156630", "071")</f>
      </c>
      <c r="B52" s="4" t="s">
        <f>=HYPERLINK("https://www.leilaoonline.net/lote/detalhe/156630", "I/FORD FOCUS 2.0L HA; 2008/2009; PRETA; GASOLINA - FUNCIONANDO")</f>
      </c>
      <c r="C52" s="4" t="inlineStr">
        <is>
          <t>Não vendido</t>
        </is>
      </c>
      <c r="D52" s="4" t="inlineStr">
        <is>
          <t>5</t>
        </is>
      </c>
      <c r="E52" s="5" t="inlineStr">
        <is>
          <t>16.000,00</t>
        </is>
      </c>
      <c r="F52" s="4" t="inlineStr">
        <is>
          <t>1250.00</t>
        </is>
      </c>
    </row>
    <row collapsed="false" customFormat="false" customHeight="false" hidden="false" ht="12.1" outlineLevel="0" r="53">
      <c r="A53" s="5" t="s">
        <f>=HYPERLINK("https://www.leilaoonline.net/lote/detalhe/155994", "072")</f>
      </c>
      <c r="B53" s="4" t="s">
        <f>=HYPERLINK("https://www.leilaoonline.net/lote/detalhe/155994", "CAMINHÃO VW 17.280; 2014/2015; BRANCO; DIESEL; CÂMBIO AUTOMÁTICO; COM COMPACTADOR MARCA PLANALTO - FUNCIONANDO")</f>
      </c>
      <c r="C53" s="4" t="inlineStr">
        <is>
          <t>Não vendido</t>
        </is>
      </c>
      <c r="D53" s="4" t="inlineStr">
        <is>
          <t>5</t>
        </is>
      </c>
      <c r="E53" s="5" t="inlineStr">
        <is>
          <t>164.000,00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=HYPERLINK("https://www.leilaoonline.net/lote/detalhe/156640", "073")</f>
      </c>
      <c r="B54" s="4" t="s">
        <f>=HYPERLINK("https://www.leilaoonline.net/lote/detalhe/156640", "CAMINHONETE FORD/F100; 1980/1980; PRETA; DIESEL - FUNCIONANDO")</f>
      </c>
      <c r="C54" s="4" t="inlineStr">
        <is>
          <t>Não vendido</t>
        </is>
      </c>
      <c r="D54" s="4" t="inlineStr">
        <is>
          <t>35</t>
        </is>
      </c>
      <c r="E54" s="5" t="inlineStr">
        <is>
          <t>30.000,00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=HYPERLINK("https://www.leilaoonline.net/lote/detalhe/157086", "074")</f>
      </c>
      <c r="B55" s="4" t="s">
        <f>=HYPERLINK("https://www.leilaoonline.net/lote/detalhe/157086", "HONDA/CBX 250 TWISTER; 2001/2002; VERMELHA; GASOLINA - FUNCIONANDO")</f>
      </c>
      <c r="C55" s="4" t="inlineStr">
        <is>
          <t>Não vendido</t>
        </is>
      </c>
      <c r="D55" s="4" t="inlineStr">
        <is>
          <t>17</t>
        </is>
      </c>
      <c r="E55" s="5" t="inlineStr">
        <is>
          <t>5.000,00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=HYPERLINK("https://www.leilaoonline.net/lote/detalhe/156631", "076")</f>
      </c>
      <c r="B56" s="4" t="s">
        <f>=HYPERLINK("https://www.leilaoonline.net/lote/detalhe/156631", "FIAT PALIO WEEKEND ADVENTURE; 2018/2018; PRATA; ALCO./GASOL. - FUNCIONANDO - FROTA 983; CP 126")</f>
      </c>
      <c r="C56" s="4" t="inlineStr">
        <is>
          <t>Não vendido</t>
        </is>
      </c>
      <c r="D56" s="4" t="inlineStr">
        <is>
          <t>15</t>
        </is>
      </c>
      <c r="E56" s="5" t="inlineStr">
        <is>
          <t>8.000,00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=HYPERLINK("https://www.leilaoonline.net/lote/detalhe/156636", "085")</f>
      </c>
      <c r="B57" s="4" t="s">
        <f>=HYPERLINK("https://www.leilaoonline.net/lote/detalhe/156636", "VW/UP MOVE MB TSI; 2015/2016; PRETO; ALCO./GASOL.- FUNCIONANDO - FROTA J64")</f>
      </c>
      <c r="C57" s="4" t="inlineStr">
        <is>
          <t>Não vendido</t>
        </is>
      </c>
      <c r="D57" s="4" t="inlineStr">
        <is>
          <t>34</t>
        </is>
      </c>
      <c r="E57" s="5" t="inlineStr">
        <is>
          <t>21.500,00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=HYPERLINK("https://www.leilaoonline.net/lote/detalhe/156632", "087")</f>
      </c>
      <c r="B58" s="4" t="s">
        <f>=HYPERLINK("https://www.leilaoonline.net/lote/detalhe/156632", "CAMINHÃO MERCEDES BENZ 1113; 1969/1969; VERDE; DIESEL")</f>
      </c>
      <c r="C58" s="4" t="inlineStr">
        <is>
          <t>Não vendido</t>
        </is>
      </c>
      <c r="D58" s="4" t="inlineStr">
        <is>
          <t>16</t>
        </is>
      </c>
      <c r="E58" s="5" t="inlineStr">
        <is>
          <t>15.500,00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=HYPERLINK("https://www.leilaoonline.net/lote/detalhe/156634", "090")</f>
      </c>
      <c r="B59" s="4" t="s">
        <f>=HYPERLINK("https://www.leilaoonline.net/lote/detalhe/156634", "FIAT PALIO WEEKEND ADVENTURE; 2018/2018; PRATA; ALCO./GASOL. - FUNCIONANDO - FROTA 974; CP 122")</f>
      </c>
      <c r="C59" s="4" t="inlineStr">
        <is>
          <t>Não vendido</t>
        </is>
      </c>
      <c r="D59" s="4" t="inlineStr">
        <is>
          <t>19</t>
        </is>
      </c>
      <c r="E59" s="5" t="inlineStr">
        <is>
          <t>10.000,00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=HYPERLINK("https://www.leilaoonline.net/lote/detalhe/156633", "097")</f>
      </c>
      <c r="B60" s="4" t="s">
        <f>=HYPERLINK("https://www.leilaoonline.net/lote/detalhe/156633", "CAMIONETA GM/CHEVROLET D10; 1984/1984; BRANCA; DIESEL - FUNCIONANDO")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20.000,00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=HYPERLINK("https://www.leilaoonline.net/lote/detalhe/156635", "098")</f>
      </c>
      <c r="B61" s="4" t="s">
        <f>=HYPERLINK("https://www.leilaoonline.net/lote/detalhe/156635", "CAMINHÃO FORD 11000; 1990/1990")</f>
      </c>
      <c r="C61" s="4" t="inlineStr">
        <is>
          <t>Não vendido</t>
        </is>
      </c>
      <c r="D61" s="4" t="inlineStr">
        <is>
          <t>13</t>
        </is>
      </c>
      <c r="E61" s="5" t="inlineStr">
        <is>
          <t>16.250,00</t>
        </is>
      </c>
      <c r="F61" s="4" t="inlineStr">
        <is>
          <t>1250.00</t>
        </is>
      </c>
    </row>
    <row collapsed="false" customFormat="false" customHeight="false" hidden="false" ht="12.1" outlineLevel="0" r="62">
      <c r="A62" s="5" t="s">
        <f>=HYPERLINK("https://www.leilaoonline.net/lote/detalhe/156637", "100")</f>
      </c>
      <c r="B62" s="4" t="s">
        <f>=HYPERLINK("https://www.leilaoonline.net/lote/detalhe/156637", "VW/GOL 1.0 GIV; 2011/2012; BRANCA; ALCO./GASOL. - FUNCIONANDO")</f>
      </c>
      <c r="C62" s="4" t="inlineStr">
        <is>
          <t>Não vendido</t>
        </is>
      </c>
      <c r="D62" s="4" t="inlineStr">
        <is>
          <t>25</t>
        </is>
      </c>
      <c r="E62" s="5" t="inlineStr">
        <is>
          <t>13.000,00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=HYPERLINK("https://www.leilaoonline.net/lote/detalhe/156638", "108")</f>
      </c>
      <c r="B63" s="4" t="s">
        <f>=HYPERLINK("https://www.leilaoonline.net/lote/detalhe/156638", "FIAT PALIO WEEKEND ADVENTURE; 2018/2018; PRATA; ALCO./GASOL. - FUNCIONANDO - FROTA 403; CP 123")</f>
      </c>
      <c r="C63" s="4" t="inlineStr">
        <is>
          <t>Não vendido</t>
        </is>
      </c>
      <c r="D63" s="4" t="inlineStr">
        <is>
          <t>22</t>
        </is>
      </c>
      <c r="E63" s="5" t="inlineStr">
        <is>
          <t>11.500,00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=HYPERLINK("https://www.leilaoonline.net/lote/detalhe/156639", "111")</f>
      </c>
      <c r="B64" s="4" t="s">
        <f>=HYPERLINK("https://www.leilaoonline.net/lote/detalhe/156639", "CAMIONETA FORD/SR DESERTER; 1993/1993; BRANCA; DIESEL; TURBINADA; HIDRÁULICA (DESLIGA NA CHAVE)")</f>
      </c>
      <c r="C64" s="4" t="inlineStr">
        <is>
          <t>Não vendido</t>
        </is>
      </c>
      <c r="D64" s="4" t="inlineStr">
        <is>
          <t>10</t>
        </is>
      </c>
      <c r="E64" s="5" t="inlineStr">
        <is>
          <t>18.000,00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=HYPERLINK("https://www.leilaoonline.net/lote/detalhe/156641", "114")</f>
      </c>
      <c r="B65" s="4" t="s">
        <f>=HYPERLINK("https://www.leilaoonline.net/lote/detalhe/156641", "CAMINHONETE FORD/F100; 1973/1973; AZUL; DIESEL; MOTOR MERCEDES 608 - FUNCIONANDO")</f>
      </c>
      <c r="C65" s="4" t="inlineStr">
        <is>
          <t>Não vendido</t>
        </is>
      </c>
      <c r="D65" s="4" t="inlineStr">
        <is>
          <t>11</t>
        </is>
      </c>
      <c r="E65" s="5" t="inlineStr">
        <is>
          <t>14.500,00</t>
        </is>
      </c>
      <c r="F6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2026-06-30T04:50:34.00Z</dcterms:created>
  <dc:creator>Tellks Tecnologia</dc:creator>
  <cp:revision>0</cp:revision>
</cp:coreProperties>
</file>