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0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Tratores • Britadores • Geradores • 300 Ton. Vigas • Impl. Agrícolas • Reboques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03/02/2023 14:30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=HYPERLINK("https://www.leilaoonline.net/lote/detalhe/161779", "001")</f>
      </c>
      <c r="B11" s="4" t="s">
        <f>=HYPERLINK("https://www.leilaoonline.net/lote/detalhe/161779", "BRITADOR CONICO")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62.000,00</t>
        </is>
      </c>
      <c r="F11" s="4" t="inlineStr">
        <is>
          <t>1500.00</t>
        </is>
      </c>
    </row>
    <row collapsed="false" customFormat="false" customHeight="false" hidden="false" ht="12.1" outlineLevel="0" r="12">
      <c r="A12" s="5" t="s">
        <f>=HYPERLINK("https://www.leilaoonline.net/lote/detalhe/161777", "002")</f>
      </c>
      <c r="B12" s="4" t="s">
        <f>=HYPERLINK("https://www.leilaoonline.net/lote/detalhe/161777", "MUNK DE 3 LANÇAS HIDRÁULICAS E 2 MANUAIS")</f>
      </c>
      <c r="C12" s="4" t="inlineStr">
        <is>
          <t>Não vendido</t>
        </is>
      </c>
      <c r="D12" s="4" t="inlineStr">
        <is>
          <t>83</t>
        </is>
      </c>
      <c r="E12" s="5" t="inlineStr">
        <is>
          <t>59.000,00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=HYPERLINK("https://www.leilaoonline.net/lote/detalhe/161778", "003")</f>
      </c>
      <c r="B13" s="4" t="s">
        <f>=HYPERLINK("https://www.leilaoonline.net/lote/detalhe/161778", "BRITAGEM MÓVEL; PENEIRA ALIMENTADOR; BRITADOR 60/40 SOBRE RODAS")</f>
      </c>
      <c r="C13" s="4" t="inlineStr">
        <is>
          <t>Não vendido</t>
        </is>
      </c>
      <c r="D13" s="4" t="inlineStr">
        <is>
          <t>24</t>
        </is>
      </c>
      <c r="E13" s="5" t="inlineStr">
        <is>
          <t>84.500,00</t>
        </is>
      </c>
      <c r="F13" s="4" t="inlineStr">
        <is>
          <t>1500.00</t>
        </is>
      </c>
    </row>
    <row collapsed="false" customFormat="false" customHeight="false" hidden="false" ht="12.1" outlineLevel="0" r="14">
      <c r="A14" s="5" t="s">
        <f>=HYPERLINK("https://www.leilaoonline.net/lote/detalhe/161780", "004")</f>
      </c>
      <c r="B14" s="4" t="s">
        <f>=HYPERLINK("https://www.leilaoonline.net/lote/detalhe/161780", "BRITADOR 62/40 FAÇO")</f>
      </c>
      <c r="C14" s="4" t="inlineStr">
        <is>
          <t>Não vendido</t>
        </is>
      </c>
      <c r="D14" s="4" t="inlineStr">
        <is>
          <t>28</t>
        </is>
      </c>
      <c r="E14" s="5" t="inlineStr">
        <is>
          <t>53.500,00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=HYPERLINK("https://www.leilaoonline.net/lote/detalhe/161781", "005")</f>
      </c>
      <c r="B15" s="4" t="s">
        <f>=HYPERLINK("https://www.leilaoonline.net/lote/detalhe/161781", "PLANTADEIRA DE CANA - FUNCIONANDO")</f>
      </c>
      <c r="C15" s="4" t="inlineStr">
        <is>
          <t>Não vendido</t>
        </is>
      </c>
      <c r="D15" s="4" t="inlineStr">
        <is>
          <t>2</t>
        </is>
      </c>
      <c r="E15" s="5" t="inlineStr">
        <is>
          <t>1.500,00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=HYPERLINK("https://www.leilaoonline.net/lote/detalhe/161790", "006")</f>
      </c>
      <c r="B16" s="4" t="s">
        <f>=HYPERLINK("https://www.leilaoonline.net/lote/detalhe/161790", "BOBINA DE 350 METROS DE CABO; 4PM DE 25MM")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=HYPERLINK("https://www.leilaoonline.net/lote/detalhe/161776", "007")</f>
      </c>
      <c r="B17" s="4" t="s">
        <f>=HYPERLINK("https://www.leilaoonline.net/lote/detalhe/161776", "TRATOR ALICHARME ")</f>
      </c>
      <c r="C17" s="4" t="inlineStr">
        <is>
          <t>Não vendido</t>
        </is>
      </c>
      <c r="D17" s="4" t="inlineStr">
        <is>
          <t>2</t>
        </is>
      </c>
      <c r="E17" s="5" t="inlineStr">
        <is>
          <t>1.500,00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=HYPERLINK("https://www.leilaoonline.net/lote/detalhe/161782", "008")</f>
      </c>
      <c r="B18" s="4" t="s">
        <f>=HYPERLINK("https://www.leilaoonline.net/lote/detalhe/161782", "PLANTA DE BRITAGEM")</f>
      </c>
      <c r="C18" s="4" t="inlineStr">
        <is>
          <t>Não vendido</t>
        </is>
      </c>
      <c r="D18" s="4" t="inlineStr">
        <is>
          <t>122</t>
        </is>
      </c>
      <c r="E18" s="5" t="inlineStr">
        <is>
          <t>110.500,00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=HYPERLINK("https://www.leilaoonline.net/lote/detalhe/161783", "009")</f>
      </c>
      <c r="B19" s="4" t="s">
        <f>=HYPERLINK("https://www.leilaoonline.net/lote/detalhe/161783", "veja o vídeo!! 50 TONELADAS DE TUBOS DE 8.10.12.14 POLEGADAS; COMPRIMENTO DE 8 M E 12 M - Lance por kg")</f>
      </c>
      <c r="C19" s="4" t="inlineStr">
        <is>
          <t>Não vendido</t>
        </is>
      </c>
      <c r="D19" s="4" t="inlineStr">
        <is>
          <t>5</t>
        </is>
      </c>
      <c r="E19" s="5" t="inlineStr">
        <is>
          <t>3,00</t>
        </is>
      </c>
      <c r="F19" s="4" t="inlineStr">
        <is>
          <t>0.50</t>
        </is>
      </c>
    </row>
    <row collapsed="false" customFormat="false" customHeight="false" hidden="false" ht="12.1" outlineLevel="0" r="20">
      <c r="A20" s="5" t="s">
        <f>=HYPERLINK("https://www.leilaoonline.net/lote/detalhe/161786", "010")</f>
      </c>
      <c r="B20" s="4" t="s">
        <f>=HYPERLINK("https://www.leilaoonline.net/lote/detalhe/161786", "USINA DE ASFALTO PENEIRA REDUTOR MISTURADOR")</f>
      </c>
      <c r="C20" s="4" t="inlineStr">
        <is>
          <t>Não vendido</t>
        </is>
      </c>
      <c r="D20" s="4" t="inlineStr">
        <is>
          <t>4</t>
        </is>
      </c>
      <c r="E20" s="5" t="inlineStr">
        <is>
          <t>4.000,00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=HYPERLINK("https://www.leilaoonline.net/lote/detalhe/161785", "011")</f>
      </c>
      <c r="B21" s="4" t="s">
        <f>=HYPERLINK("https://www.leilaoonline.net/lote/detalhe/161785", "GERADOR 350 KVA")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25.000,00</t>
        </is>
      </c>
      <c r="F21" s="4" t="inlineStr">
        <is>
          <t>1250.00</t>
        </is>
      </c>
    </row>
    <row collapsed="false" customFormat="false" customHeight="false" hidden="false" ht="12.1" outlineLevel="0" r="22">
      <c r="A22" s="5" t="s">
        <f>=HYPERLINK("https://www.leilaoonline.net/lote/detalhe/161784", "012")</f>
      </c>
      <c r="B22" s="4" t="s">
        <f>=HYPERLINK("https://www.leilaoonline.net/lote/detalhe/161784", "GERADOR DE ENERGIA 210KVA; MOTOR CUMIS ")</f>
      </c>
      <c r="C22" s="4" t="inlineStr">
        <is>
          <t>Não vendido</t>
        </is>
      </c>
      <c r="D22" s="4" t="inlineStr">
        <is>
          <t>2</t>
        </is>
      </c>
      <c r="E22" s="5" t="inlineStr">
        <is>
          <t>25.250,00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=HYPERLINK("https://www.leilaoonline.net/lote/detalhe/161789", "013")</f>
      </c>
      <c r="B23" s="4" t="s">
        <f>=HYPERLINK("https://www.leilaoonline.net/lote/detalhe/161789", "veja o vídeo!! TRATOR NEW HOLLAND TS 110CV 4X4; ANO 2012")</f>
      </c>
      <c r="C23" s="4" t="inlineStr">
        <is>
          <t>Não vendido</t>
        </is>
      </c>
      <c r="D23" s="4" t="inlineStr">
        <is>
          <t>15</t>
        </is>
      </c>
      <c r="E23" s="5" t="inlineStr">
        <is>
          <t>65.000,00</t>
        </is>
      </c>
      <c r="F23" s="4" t="inlineStr">
        <is>
          <t>2500.00</t>
        </is>
      </c>
    </row>
    <row collapsed="false" customFormat="false" customHeight="false" hidden="false" ht="12.1" outlineLevel="0" r="24">
      <c r="A24" s="5" t="s">
        <f>=HYPERLINK("https://www.leilaoonline.net/lote/detalhe/161787", "014")</f>
      </c>
      <c r="B24" s="4" t="s">
        <f>=HYPERLINK("https://www.leilaoonline.net/lote/detalhe/161787", "PÁ CARREGADEIRA CATERPILLAR 966 - FUNCIONANDO")</f>
      </c>
      <c r="C24" s="4" t="inlineStr">
        <is>
          <t>Não vendido</t>
        </is>
      </c>
      <c r="D24" s="4" t="inlineStr">
        <is>
          <t>68</t>
        </is>
      </c>
      <c r="E24" s="5" t="inlineStr">
        <is>
          <t>64.500,00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=HYPERLINK("https://www.leilaoonline.net/lote/detalhe/161788", "015")</f>
      </c>
      <c r="B25" s="4" t="s">
        <f>=HYPERLINK("https://www.leilaoonline.net/lote/detalhe/161788", "30 TONELADAS DE VIGAS (MEDIDAS DE 50, 60, 70, 80 E 100); TAMANHO DE 5 METROS ACIMA - LANCE POR KG")</f>
      </c>
      <c r="C25" s="4" t="inlineStr">
        <is>
          <t>Não vendido</t>
        </is>
      </c>
      <c r="D25" s="4" t="inlineStr">
        <is>
          <t>1</t>
        </is>
      </c>
      <c r="E25" s="5" t="inlineStr">
        <is>
          <t>2,50</t>
        </is>
      </c>
      <c r="F25" s="4" t="inlineStr">
        <is>
          <t>0.50</t>
        </is>
      </c>
    </row>
    <row collapsed="false" customFormat="false" customHeight="false" hidden="false" ht="12.1" outlineLevel="0" r="26">
      <c r="A26" s="5" t="s">
        <f>=HYPERLINK("https://www.leilaoonline.net/lote/detalhe/161791", "016")</f>
      </c>
      <c r="B26" s="4" t="s">
        <f>=HYPERLINK("https://www.leilaoonline.net/lote/detalhe/161791", "30 TONELADAS DE VIGAS (MEDIDAS DE 50, 60, 70, 80 E 100); TAMANHO DE 5 METROS ACIMA - LANCE POR KG")</f>
      </c>
      <c r="C26" s="4" t="inlineStr">
        <is>
          <t>Não vendido</t>
        </is>
      </c>
      <c r="D26" s="4" t="inlineStr">
        <is>
          <t>1</t>
        </is>
      </c>
      <c r="E26" s="5" t="inlineStr">
        <is>
          <t>2,50</t>
        </is>
      </c>
      <c r="F26" s="4" t="inlineStr">
        <is>
          <t>0.50</t>
        </is>
      </c>
    </row>
    <row collapsed="false" customFormat="false" customHeight="false" hidden="false" ht="12.1" outlineLevel="0" r="27">
      <c r="A27" s="5" t="s">
        <f>=HYPERLINK("https://www.leilaoonline.net/lote/detalhe/161796", "017")</f>
      </c>
      <c r="B27" s="4" t="s">
        <f>=HYPERLINK("https://www.leilaoonline.net/lote/detalhe/161796", "30 TONELADAS DE VIGAS (MEDIDAS DE 50, 60, 70, 80 E 100); TAMANHO DE 5 METROS ACIMA - LANCE POR KG")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2,50</t>
        </is>
      </c>
      <c r="F27" s="4" t="inlineStr">
        <is>
          <t>0.50</t>
        </is>
      </c>
    </row>
    <row collapsed="false" customFormat="false" customHeight="false" hidden="false" ht="12.1" outlineLevel="0" r="28">
      <c r="A28" s="5" t="s">
        <f>=HYPERLINK("https://www.leilaoonline.net/lote/detalhe/161799", "018")</f>
      </c>
      <c r="B28" s="4" t="s">
        <f>=HYPERLINK("https://www.leilaoonline.net/lote/detalhe/161799", "30 TONELADAS DE VIGAS (MEDIDAS DE 50, 60, 70, 80 E 100); TAMANHO DE 5 METROS ACIMA - LANCE POR KG")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2,50</t>
        </is>
      </c>
      <c r="F28" s="4" t="inlineStr">
        <is>
          <t>0.50</t>
        </is>
      </c>
    </row>
    <row collapsed="false" customFormat="false" customHeight="false" hidden="false" ht="12.1" outlineLevel="0" r="29">
      <c r="A29" s="5" t="s">
        <f>=HYPERLINK("https://www.leilaoonline.net/lote/detalhe/161800", "019")</f>
      </c>
      <c r="B29" s="4" t="s">
        <f>=HYPERLINK("https://www.leilaoonline.net/lote/detalhe/161800", "30 TONELADAS DE VIGAS (MEDIDAS DE 50, 60, 70, 80 E 100); TAMANHO DE 5 METROS ACIMA - LANCE POR KG")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2,50</t>
        </is>
      </c>
      <c r="F29" s="4" t="inlineStr">
        <is>
          <t>0.50</t>
        </is>
      </c>
    </row>
    <row collapsed="false" customFormat="false" customHeight="false" hidden="false" ht="12.1" outlineLevel="0" r="30">
      <c r="A30" s="5" t="s">
        <f>=HYPERLINK("https://www.leilaoonline.net/lote/detalhe/161801", "020")</f>
      </c>
      <c r="B30" s="4" t="s">
        <f>=HYPERLINK("https://www.leilaoonline.net/lote/detalhe/161801", "30 TONELADAS DE VIGAS (MEDIDAS DE 50, 60, 70, 80 E 100); TAMANHO DE 5 METROS ACIMA - LANCE POR KG")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2,50</t>
        </is>
      </c>
      <c r="F30" s="4" t="inlineStr">
        <is>
          <t>0.50</t>
        </is>
      </c>
    </row>
    <row collapsed="false" customFormat="false" customHeight="false" hidden="false" ht="12.1" outlineLevel="0" r="31">
      <c r="A31" s="5" t="s">
        <f>=HYPERLINK("https://www.leilaoonline.net/lote/detalhe/161802", "021")</f>
      </c>
      <c r="B31" s="4" t="s">
        <f>=HYPERLINK("https://www.leilaoonline.net/lote/detalhe/161802", "30 TONELADAS DE VIGAS (MEDIDAS DE 50, 60, 70, 80 E 100); TAMANHO DE 5 METROS ACIMA - LANCE POR KG")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2,50</t>
        </is>
      </c>
      <c r="F31" s="4" t="inlineStr">
        <is>
          <t>0.50</t>
        </is>
      </c>
    </row>
    <row collapsed="false" customFormat="false" customHeight="false" hidden="false" ht="12.1" outlineLevel="0" r="32">
      <c r="A32" s="5" t="s">
        <f>=HYPERLINK("https://www.leilaoonline.net/lote/detalhe/161803", "022")</f>
      </c>
      <c r="B32" s="4" t="s">
        <f>=HYPERLINK("https://www.leilaoonline.net/lote/detalhe/161803", "30 TONELADAS DE VIGAS (MEDIDAS DE 50, 60, 70, 80 E 100); TAMANHO DE 5 METROS ACIMA - LANCE POR KG")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2,50</t>
        </is>
      </c>
      <c r="F32" s="4" t="inlineStr">
        <is>
          <t>0.50</t>
        </is>
      </c>
    </row>
    <row collapsed="false" customFormat="false" customHeight="false" hidden="false" ht="12.1" outlineLevel="0" r="33">
      <c r="A33" s="5" t="s">
        <f>=HYPERLINK("https://www.leilaoonline.net/lote/detalhe/161804", "023")</f>
      </c>
      <c r="B33" s="4" t="s">
        <f>=HYPERLINK("https://www.leilaoonline.net/lote/detalhe/161804", "30 TONELADAS DE VIGAS (MEDIDAS DE 50, 60, 70, 80 E 100); TAMANHO DE 5 METROS ACIMA - LANCE POR KG")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2,50</t>
        </is>
      </c>
      <c r="F33" s="4" t="inlineStr">
        <is>
          <t>0.50</t>
        </is>
      </c>
    </row>
    <row collapsed="false" customFormat="false" customHeight="false" hidden="false" ht="12.1" outlineLevel="0" r="34">
      <c r="A34" s="5" t="s">
        <f>=HYPERLINK("https://www.leilaoonline.net/lote/detalhe/161805", "024")</f>
      </c>
      <c r="B34" s="4" t="s">
        <f>=HYPERLINK("https://www.leilaoonline.net/lote/detalhe/161805", "30 TONELADAS DE VIGAS (MEDIDAS DE 50, 60, 70, 80 E 100); TAMANHO DE 5 METROS ACIMA - LANCE POR KG")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2,50</t>
        </is>
      </c>
      <c r="F34" s="4" t="inlineStr">
        <is>
          <t>0.50</t>
        </is>
      </c>
    </row>
    <row collapsed="false" customFormat="false" customHeight="false" hidden="false" ht="12.1" outlineLevel="0" r="35">
      <c r="A35" s="5" t="s">
        <f>=HYPERLINK("https://www.leilaoonline.net/lote/detalhe/161792", "025")</f>
      </c>
      <c r="B35" s="4" t="s">
        <f>=HYPERLINK("https://www.leilaoonline.net/lote/detalhe/161792", "CAMINHÃO M.BENZ/AXOR 2644S6X4; 2017/2018; BRANCA; DIESEL - APROX. 148 MIL KM")</f>
      </c>
      <c r="C35" s="4" t="inlineStr">
        <is>
          <t>Não vendido</t>
        </is>
      </c>
      <c r="D35" s="4" t="inlineStr">
        <is>
          <t>114</t>
        </is>
      </c>
      <c r="E35" s="5" t="inlineStr">
        <is>
          <t>284.500,00</t>
        </is>
      </c>
      <c r="F35" s="4" t="inlineStr">
        <is>
          <t>1500.00</t>
        </is>
      </c>
    </row>
    <row collapsed="false" customFormat="false" customHeight="false" hidden="false" ht="12.1" outlineLevel="0" r="36">
      <c r="A36" s="5" t="s">
        <f>=HYPERLINK("https://www.leilaoonline.net/lote/detalhe/161793", "026")</f>
      </c>
      <c r="B36" s="4" t="s">
        <f>=HYPERLINK("https://www.leilaoonline.net/lote/detalhe/161793", "REB/FNV FRUEHAUF; 1974/1974; PRETA; PARA 30 MIL LITROS; TODA EM AÇO INÓX; PESO DO TANQUE 11 TONELADAS")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50.000,00</t>
        </is>
      </c>
      <c r="F36" s="4" t="inlineStr">
        <is>
          <t>1250.00</t>
        </is>
      </c>
    </row>
    <row collapsed="false" customFormat="false" customHeight="false" hidden="false" ht="12.1" outlineLevel="0" r="37">
      <c r="A37" s="5" t="s">
        <f>=HYPERLINK("https://www.leilaoonline.net/lote/detalhe/161795", "027")</f>
      </c>
      <c r="B37" s="4" t="s">
        <f>=HYPERLINK("https://www.leilaoonline.net/lote/detalhe/161795", "REB/KRONE; 1994/1994; BRANCA; CAÇAMBA 3 EIXOS")</f>
      </c>
      <c r="C37" s="4" t="inlineStr">
        <is>
          <t>Não vendido</t>
        </is>
      </c>
      <c r="D37" s="4" t="inlineStr">
        <is>
          <t>38</t>
        </is>
      </c>
      <c r="E37" s="5" t="inlineStr">
        <is>
          <t>34.000,00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=HYPERLINK("https://www.leilaoonline.net/lote/detalhe/161798", "028")</f>
      </c>
      <c r="B38" s="4" t="s">
        <f>=HYPERLINK("https://www.leilaoonline.net/lote/detalhe/161798", "LANCHA (INFORMAÇÕES NAS ESPECIFICAÇÕES)")</f>
      </c>
      <c r="C38" s="4" t="inlineStr">
        <is>
          <t>Não vendido</t>
        </is>
      </c>
      <c r="D38" s="4" t="inlineStr">
        <is>
          <t>34</t>
        </is>
      </c>
      <c r="E38" s="5" t="inlineStr">
        <is>
          <t>132.500,00</t>
        </is>
      </c>
      <c r="F38" s="4" t="inlineStr">
        <is>
          <t>2500.00</t>
        </is>
      </c>
    </row>
    <row collapsed="false" customFormat="false" customHeight="false" hidden="false" ht="12.1" outlineLevel="0" r="39">
      <c r="A39" s="5" t="s">
        <f>=HYPERLINK("https://www.leilaoonline.net/lote/detalhe/161797", "029")</f>
      </c>
      <c r="B39" s="4" t="s">
        <f>=HYPERLINK("https://www.leilaoonline.net/lote/detalhe/161797", "veja o vídeo!! JETBOOD 5 LUGARES, ANO 2013 ")</f>
      </c>
      <c r="C39" s="4" t="inlineStr">
        <is>
          <t>Não vendido</t>
        </is>
      </c>
      <c r="D39" s="4" t="inlineStr">
        <is>
          <t>10</t>
        </is>
      </c>
      <c r="E39" s="5" t="inlineStr">
        <is>
          <t>25.000,00</t>
        </is>
      </c>
      <c r="F39" s="4" t="inlineStr">
        <is>
          <t>2500.00</t>
        </is>
      </c>
    </row>
    <row collapsed="false" customFormat="false" customHeight="false" hidden="false" ht="12.1" outlineLevel="0" r="40">
      <c r="A40" s="5" t="s">
        <f>=HYPERLINK("https://www.leilaoonline.net/lote/detalhe/161794", "030")</f>
      </c>
      <c r="B40" s="4" t="s">
        <f>=HYPERLINK("https://www.leilaoonline.net/lote/detalhe/161794", "veja o vídeo!! BOBCAT; MOTOR AGRALE 2CC; ANO INDEFINIDO - FUNCIONANDO")</f>
      </c>
      <c r="C40" s="4" t="inlineStr">
        <is>
          <t>Não vendido</t>
        </is>
      </c>
      <c r="D40" s="4" t="inlineStr">
        <is>
          <t>17</t>
        </is>
      </c>
      <c r="E40" s="5" t="inlineStr">
        <is>
          <t>19.500,00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=HYPERLINK("https://www.leilaoonline.net/lote/detalhe/161814", "031")</f>
      </c>
      <c r="B41" s="4" t="s">
        <f>=HYPERLINK("https://www.leilaoonline.net/lote/detalhe/161814", "MUNCK RODOMAC; ANO 2016; GHR 25.000")</f>
      </c>
      <c r="C41" s="4" t="inlineStr">
        <is>
          <t>Não vendido</t>
        </is>
      </c>
      <c r="D41" s="4" t="inlineStr">
        <is>
          <t>44</t>
        </is>
      </c>
      <c r="E41" s="5" t="inlineStr">
        <is>
          <t>106.990,00</t>
        </is>
      </c>
      <c r="F41" s="4" t="inlineStr">
        <is>
          <t>1500.00</t>
        </is>
      </c>
    </row>
    <row collapsed="false" customFormat="false" customHeight="false" hidden="false" ht="12.1" outlineLevel="0" r="42">
      <c r="A42" s="5" t="s">
        <f>=HYPERLINK("https://www.leilaoonline.net/lote/detalhe/161806", "032")</f>
      </c>
      <c r="B42" s="4" t="s">
        <f>=HYPERLINK("https://www.leilaoonline.net/lote/detalhe/161806", "veja o vídeo!! PÁ CARREGADEIRA; CATERPILLAR 930; ANO 1985; FREIO A DISCO - FUNCIONANDO")</f>
      </c>
      <c r="C42" s="4" t="inlineStr">
        <is>
          <t>Não vendido</t>
        </is>
      </c>
      <c r="D42" s="4" t="inlineStr">
        <is>
          <t>35</t>
        </is>
      </c>
      <c r="E42" s="5" t="inlineStr">
        <is>
          <t>85.000,00</t>
        </is>
      </c>
      <c r="F42" s="4" t="inlineStr">
        <is>
          <t>1250.00</t>
        </is>
      </c>
    </row>
    <row collapsed="false" customFormat="false" customHeight="false" hidden="false" ht="12.1" outlineLevel="0" r="43">
      <c r="A43" s="5" t="s">
        <f>=HYPERLINK("https://www.leilaoonline.net/lote/detalhe/161807", "033")</f>
      </c>
      <c r="B43" s="4" t="s">
        <f>=HYPERLINK("https://www.leilaoonline.net/lote/detalhe/161807", "PÁ CARREGADEIRA CASE; ANO 1974 - FUNCIONANDO")</f>
      </c>
      <c r="C43" s="4" t="inlineStr">
        <is>
          <t>Não vendido</t>
        </is>
      </c>
      <c r="D43" s="4" t="inlineStr">
        <is>
          <t>27</t>
        </is>
      </c>
      <c r="E43" s="5" t="inlineStr">
        <is>
          <t>30.000,00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=HYPERLINK("https://www.leilaoonline.net/lote/detalhe/161812", "034")</f>
      </c>
      <c r="B44" s="4" t="s">
        <f>=HYPERLINK("https://www.leilaoonline.net/lote/detalhe/161812", "EMPILHADEIRA CLARK; PARA 7 TONELADAS; MOTOR DIESEL - FUNCIONANDO")</f>
      </c>
      <c r="C44" s="4" t="inlineStr">
        <is>
          <t>Não vendido</t>
        </is>
      </c>
      <c r="D44" s="4" t="inlineStr">
        <is>
          <t>50</t>
        </is>
      </c>
      <c r="E44" s="5" t="inlineStr">
        <is>
          <t>47.000,00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=HYPERLINK("https://www.leilaoonline.net/lote/detalhe/163452", "035")</f>
      </c>
      <c r="B45" s="4" t="s">
        <f>=HYPERLINK("https://www.leilaoonline.net/lote/detalhe/163452", "13 TONELADAS DE SECADOR PARA 60 TONELADAS - LOTE POR QUILO")</f>
      </c>
      <c r="C45" s="4" t="inlineStr">
        <is>
          <t>Não vendido</t>
        </is>
      </c>
      <c r="D45" s="4" t="inlineStr">
        <is>
          <t>1</t>
        </is>
      </c>
      <c r="E45" s="5" t="inlineStr">
        <is>
          <t>2,00</t>
        </is>
      </c>
      <c r="F45" s="4" t="inlineStr">
        <is>
          <t>0.50</t>
        </is>
      </c>
    </row>
    <row collapsed="false" customFormat="false" customHeight="false" hidden="false" ht="12.1" outlineLevel="0" r="46">
      <c r="A46" s="5" t="s">
        <f>=HYPERLINK("https://www.leilaoonline.net/lote/detalhe/161813", "036")</f>
      </c>
      <c r="B46" s="4" t="s">
        <f>=HYPERLINK("https://www.leilaoonline.net/lote/detalhe/161813", "COMPRESSOR DIESEL; MOTOR PERKINS 4CC")</f>
      </c>
      <c r="C46" s="4" t="inlineStr">
        <is>
          <t>Vendido</t>
        </is>
      </c>
      <c r="D46" s="4" t="inlineStr">
        <is>
          <t>31</t>
        </is>
      </c>
      <c r="E46" s="5" t="inlineStr">
        <is>
          <t>10.500,00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=HYPERLINK("https://www.leilaoonline.net/lote/detalhe/163451", "037")</f>
      </c>
      <c r="B47" s="4" t="s">
        <f>=HYPERLINK("https://www.leilaoonline.net/lote/detalhe/163451", "12 TONELADAS DE GRELHA PARA FORNO DE CALDEIRA E TAMPAS - LOTE POR QUILO")</f>
      </c>
      <c r="C47" s="4" t="inlineStr">
        <is>
          <t>Não vendido</t>
        </is>
      </c>
      <c r="D47" s="4" t="inlineStr">
        <is>
          <t>1</t>
        </is>
      </c>
      <c r="E47" s="5" t="inlineStr">
        <is>
          <t>2,00</t>
        </is>
      </c>
      <c r="F47" s="4" t="inlineStr">
        <is>
          <t>0.50</t>
        </is>
      </c>
    </row>
    <row collapsed="false" customFormat="false" customHeight="false" hidden="false" ht="12.1" outlineLevel="0" r="48">
      <c r="A48" s="5" t="s">
        <f>=HYPERLINK("https://www.leilaoonline.net/lote/detalhe/161815", "038")</f>
      </c>
      <c r="B48" s="4" t="s">
        <f>=HYPERLINK("https://www.leilaoonline.net/lote/detalhe/161815", "SEMI-REBOQUE SR/USICAMP SRCP E2 10000; 2009/2009; AZUL - DOC. 2023 OK (VENDA SEM PNEUS E SEM RODAS)")</f>
      </c>
      <c r="C48" s="4" t="inlineStr">
        <is>
          <t>Não vendido</t>
        </is>
      </c>
      <c r="D48" s="4" t="inlineStr">
        <is>
          <t>4</t>
        </is>
      </c>
      <c r="E48" s="5" t="inlineStr">
        <is>
          <t>20.500,00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=HYPERLINK("https://www.leilaoonline.net/lote/detalhe/161816", "039")</f>
      </c>
      <c r="B49" s="4" t="s">
        <f>=HYPERLINK("https://www.leilaoonline.net/lote/detalhe/161816", "SEMI-REBOQUE SR/FACCHINI SRF TC; 2009/2009; VERMELHA  (VENDA SEM PNEUS E SEM RODAS)")</f>
      </c>
      <c r="C49" s="4" t="inlineStr">
        <is>
          <t>Não vendido</t>
        </is>
      </c>
      <c r="D49" s="4" t="inlineStr">
        <is>
          <t>2</t>
        </is>
      </c>
      <c r="E49" s="5" t="inlineStr">
        <is>
          <t>19.000,00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=HYPERLINK("https://www.leilaoonline.net/lote/detalhe/163513", "040")</f>
      </c>
      <c r="B50" s="4" t="s">
        <f>=HYPERLINK("https://www.leilaoonline.net/lote/detalhe/163513", "ADUBADEIRA")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500,00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=HYPERLINK("https://www.leilaoonline.net/lote/detalhe/161817", "041")</f>
      </c>
      <c r="B51" s="4" t="s">
        <f>=HYPERLINK("https://www.leilaoonline.net/lote/detalhe/161817", "veja o vídeo!! TRICICLO TRATOR GURGEL MODELO TA 01; MOTOR DIESEL; 1 CILINDRO")</f>
      </c>
      <c r="C51" s="4" t="inlineStr">
        <is>
          <t>Não vendido</t>
        </is>
      </c>
      <c r="D51" s="4" t="inlineStr">
        <is>
          <t>31</t>
        </is>
      </c>
      <c r="E51" s="5" t="inlineStr">
        <is>
          <t>9.000,00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=HYPERLINK("https://www.leilaoonline.net/lote/detalhe/163518", "042")</f>
      </c>
      <c r="B52" s="4" t="s">
        <f>=HYPERLINK("https://www.leilaoonline.net/lote/detalhe/163518", "PULVERIZADOR JACTO 600 L; BOMBA 75 I/MIN; 12 MTS BARRAS")</f>
      </c>
      <c r="C52" s="4" t="inlineStr">
        <is>
          <t>Não vendido</t>
        </is>
      </c>
      <c r="D52" s="4" t="inlineStr">
        <is>
          <t>21</t>
        </is>
      </c>
      <c r="E52" s="5" t="inlineStr">
        <is>
          <t>7.500,00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=HYPERLINK("https://www.leilaoonline.net/lote/detalhe/163521", "043")</f>
      </c>
      <c r="B53" s="4" t="s">
        <f>=HYPERLINK("https://www.leilaoonline.net/lote/detalhe/163521", "GRADE ARADORA DE BOI; 12 DISCOS")</f>
      </c>
      <c r="C53" s="4" t="inlineStr">
        <is>
          <t>Não vendido</t>
        </is>
      </c>
      <c r="D53" s="4" t="inlineStr">
        <is>
          <t>1</t>
        </is>
      </c>
      <c r="E53" s="5" t="inlineStr">
        <is>
          <t>1.000,00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=HYPERLINK("https://www.leilaoonline.net/lote/detalhe/163519", "047")</f>
      </c>
      <c r="B54" s="4" t="s">
        <f>=HYPERLINK("https://www.leilaoonline.net/lote/detalhe/163519", "GRADE NIVELADORA; 24 DISCOS; MARCA TATU")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1.000,00</t>
        </is>
      </c>
      <c r="F54" s="4" t="inlineStr">
        <is>
          <t>150.00</t>
        </is>
      </c>
    </row>
    <row collapsed="false" customFormat="false" customHeight="false" hidden="false" ht="12.1" outlineLevel="0" r="55">
      <c r="A55" s="5" t="s">
        <f>=HYPERLINK("https://www.leilaoonline.net/lote/detalhe/163301", "050")</f>
      </c>
      <c r="B55" s="4" t="s">
        <f>=HYPERLINK("https://www.leilaoonline.net/lote/detalhe/163301", "TRATOR FORD 6600; ANO 81; COM CONCHA DIANTEIRA E DIREÇÃO HIDROSTÁTICA")</f>
      </c>
      <c r="C55" s="4" t="inlineStr">
        <is>
          <t>Não vendido</t>
        </is>
      </c>
      <c r="D55" s="4" t="inlineStr">
        <is>
          <t>11</t>
        </is>
      </c>
      <c r="E55" s="5" t="inlineStr">
        <is>
          <t>14.000,00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=HYPERLINK("https://www.leilaoonline.net/lote/detalhe/161808", "059")</f>
      </c>
      <c r="B56" s="4" t="s">
        <f>=HYPERLINK("https://www.leilaoonline.net/lote/detalhe/161808", "VALMET 85ID; C/ CARREGADEIRA DE LENHA; C/ GARRA GIRATÓRIA; C/ DIREÇÃO HIDRÁULICA - FUNCIONANDO")</f>
      </c>
      <c r="C56" s="4" t="inlineStr">
        <is>
          <t>Não vendido</t>
        </is>
      </c>
      <c r="D56" s="4" t="inlineStr">
        <is>
          <t>36</t>
        </is>
      </c>
      <c r="E56" s="5" t="inlineStr">
        <is>
          <t>50.000,00</t>
        </is>
      </c>
      <c r="F56" s="4" t="inlineStr">
        <is>
          <t>1000.00</t>
        </is>
      </c>
    </row>
    <row collapsed="false" customFormat="false" customHeight="false" hidden="false" ht="12.1" outlineLevel="0" r="57">
      <c r="A57" s="5" t="s">
        <f>=HYPERLINK("https://www.leilaoonline.net/lote/detalhe/161809", "062")</f>
      </c>
      <c r="B57" s="4" t="s">
        <f>=HYPERLINK("https://www.leilaoonline.net/lote/detalhe/161809", "veja o vídeo!! TRATOR MASSEY FERGUSON 65 X; ANO 71; CANELA REDONDA; 3 MARCHAS")</f>
      </c>
      <c r="C57" s="4" t="inlineStr">
        <is>
          <t>Não vendido</t>
        </is>
      </c>
      <c r="D57" s="4" t="inlineStr">
        <is>
          <t>41</t>
        </is>
      </c>
      <c r="E57" s="5" t="inlineStr">
        <is>
          <t>27.000,00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=HYPERLINK("https://www.leilaoonline.net/lote/detalhe/163522", "063")</f>
      </c>
      <c r="B58" s="4" t="s">
        <f>=HYPERLINK("https://www.leilaoonline.net/lote/detalhe/163522", "TRATOR VALMET 110 ID; ANO 1980 - FUNCIONANDO")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10.500,00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=HYPERLINK("https://www.leilaoonline.net/lote/detalhe/161810", "064")</f>
      </c>
      <c r="B59" s="4" t="s">
        <f>=HYPERLINK("https://www.leilaoonline.net/lote/detalhe/161810", "TRATOR VALMET 85 ID.; ANO 78")</f>
      </c>
      <c r="C59" s="4" t="inlineStr">
        <is>
          <t>Não vendido</t>
        </is>
      </c>
      <c r="D59" s="4" t="inlineStr">
        <is>
          <t>24</t>
        </is>
      </c>
      <c r="E59" s="5" t="inlineStr">
        <is>
          <t>20.500,00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=HYPERLINK("https://www.leilaoonline.net/lote/detalhe/161811", "065")</f>
      </c>
      <c r="B60" s="4" t="s">
        <f>=HYPERLINK("https://www.leilaoonline.net/lote/detalhe/161811", "veja o vídeo!! TRATOR VALTRA BF 75; ANO 2006; 4X2 - FUNCIONANDO")</f>
      </c>
      <c r="C60" s="4" t="inlineStr">
        <is>
          <t>Não vendido</t>
        </is>
      </c>
      <c r="D60" s="4" t="inlineStr">
        <is>
          <t>47</t>
        </is>
      </c>
      <c r="E60" s="5" t="inlineStr">
        <is>
          <t>37.000,00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=HYPERLINK("https://www.leilaoonline.net/lote/detalhe/161818", "066")</f>
      </c>
      <c r="B61" s="4" t="s">
        <f>=HYPERLINK("https://www.leilaoonline.net/lote/detalhe/161818", "TRATOR MASSEY FERGUSON 55X; EMBREAGEM DUPLA - FUNCIONANDO")</f>
      </c>
      <c r="C61" s="4" t="inlineStr">
        <is>
          <t>Vendido</t>
        </is>
      </c>
      <c r="D61" s="4" t="inlineStr">
        <is>
          <t>34</t>
        </is>
      </c>
      <c r="E61" s="5" t="inlineStr">
        <is>
          <t>31.000,00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=HYPERLINK("https://www.leilaoonline.net/lote/detalhe/161820", "068")</f>
      </c>
      <c r="B62" s="4" t="s">
        <f>=HYPERLINK("https://www.leilaoonline.net/lote/detalhe/161820", "TRATOR MASSEY FERGUSON 65X; ANO 1970 - FUNCIONANDO")</f>
      </c>
      <c r="C62" s="4" t="inlineStr">
        <is>
          <t>Não vendido</t>
        </is>
      </c>
      <c r="D62" s="4" t="inlineStr">
        <is>
          <t>41</t>
        </is>
      </c>
      <c r="E62" s="5" t="inlineStr">
        <is>
          <t>28.500,00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=HYPERLINK("https://www.leilaoonline.net/lote/detalhe/161821", "069")</f>
      </c>
      <c r="B63" s="4" t="s">
        <f>=HYPERLINK("https://www.leilaoonline.net/lote/detalhe/161821", "MASSEY FERGUSON 50X - FUNCIONANDO")</f>
      </c>
      <c r="C63" s="4" t="inlineStr">
        <is>
          <t>Vendido</t>
        </is>
      </c>
      <c r="D63" s="4" t="inlineStr">
        <is>
          <t>8</t>
        </is>
      </c>
      <c r="E63" s="5" t="inlineStr">
        <is>
          <t>25.000,00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=HYPERLINK("https://www.leilaoonline.net/lote/detalhe/161822", "070")</f>
      </c>
      <c r="B64" s="4" t="s">
        <f>=HYPERLINK("https://www.leilaoonline.net/lote/detalhe/161822", "TRATOR MASSEY FERGUSON 65X; ANO 73; CANELA QUADRADA; 3 MARCHAS - FUNCIONANDO")</f>
      </c>
      <c r="C64" s="4" t="inlineStr">
        <is>
          <t>Não vendido</t>
        </is>
      </c>
      <c r="D64" s="4" t="inlineStr">
        <is>
          <t>33</t>
        </is>
      </c>
      <c r="E64" s="5" t="inlineStr">
        <is>
          <t>37.000,00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=HYPERLINK("https://www.leilaoonline.net/lote/detalhe/161832", "100")</f>
      </c>
      <c r="B65" s="4" t="s">
        <f>=HYPERLINK("https://www.leilaoonline.net/lote/detalhe/161832", "BAÚ; ANO 98; COMP. 5.50X2.30X2.60 ALT.")</f>
      </c>
      <c r="C65" s="4" t="inlineStr">
        <is>
          <t>Não vendido</t>
        </is>
      </c>
      <c r="D65" s="4" t="inlineStr">
        <is>
          <t>2</t>
        </is>
      </c>
      <c r="E65" s="5" t="inlineStr">
        <is>
          <t>1.150,00</t>
        </is>
      </c>
      <c r="F65" s="4" t="inlineStr">
        <is>
          <t>150.00</t>
        </is>
      </c>
    </row>
    <row collapsed="false" customFormat="false" customHeight="false" hidden="false" ht="12.1" outlineLevel="0" r="66">
      <c r="A66" s="5" t="s">
        <f>=HYPERLINK("https://www.leilaoonline.net/lote/detalhe/161824", "101")</f>
      </c>
      <c r="B66" s="4" t="s">
        <f>=HYPERLINK("https://www.leilaoonline.net/lote/detalhe/161824", "CARRETA PARA TRATOR")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1.000,00</t>
        </is>
      </c>
      <c r="F66" s="4" t="inlineStr">
        <is>
          <t>150.00</t>
        </is>
      </c>
    </row>
    <row collapsed="false" customFormat="false" customHeight="false" hidden="false" ht="12.1" outlineLevel="0" r="67">
      <c r="A67" s="5" t="s">
        <f>=HYPERLINK("https://www.leilaoonline.net/lote/detalhe/161823", "102")</f>
      </c>
      <c r="B67" s="4" t="s">
        <f>=HYPERLINK("https://www.leilaoonline.net/lote/detalhe/161823", "CARROÇA COM FREIO E ARREIO")</f>
      </c>
      <c r="C67" s="4" t="inlineStr">
        <is>
          <t>Não vendido</t>
        </is>
      </c>
      <c r="D67" s="4" t="inlineStr">
        <is>
          <t>1</t>
        </is>
      </c>
      <c r="E67" s="5" t="inlineStr">
        <is>
          <t>1.000,00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=HYPERLINK("https://www.leilaoonline.net/lote/detalhe/161825", "103")</f>
      </c>
      <c r="B68" s="4" t="s">
        <f>=HYPERLINK("https://www.leilaoonline.net/lote/detalhe/161825", "SAIDER (MEDIDAS: 6,60M DE COMPRIMENTO, 2,60 DE LARGURA; 2,90 DE ALTURA); ASSOALHO CHAPA DE FERRO")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1.000,00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=HYPERLINK("https://www.leilaoonline.net/lote/detalhe/161826", "104")</f>
      </c>
      <c r="B69" s="4" t="s">
        <f>=HYPERLINK("https://www.leilaoonline.net/lote/detalhe/161826", "BAÚ REFRIGERADO; 8M DE COMPRIMENTO; COM GANCHEIRAS PARA FRIGORÍFICO; COM MANGUEIRAS E COMPRESSOR COM SUPORTE PARA MOTOR MERCEDES")</f>
      </c>
      <c r="C69" s="4" t="inlineStr">
        <is>
          <t>Não vendido</t>
        </is>
      </c>
      <c r="D69" s="4" t="inlineStr">
        <is>
          <t>14</t>
        </is>
      </c>
      <c r="E69" s="5" t="inlineStr">
        <is>
          <t>6.850,00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=HYPERLINK("https://www.leilaoonline.net/lote/detalhe/161827", "105")</f>
      </c>
      <c r="B70" s="4" t="s">
        <f>=HYPERLINK("https://www.leilaoonline.net/lote/detalhe/161827", "BÁU ANTONINI (PARA CAMINHÃO VOLKSWAGEN)")</f>
      </c>
      <c r="C70" s="4" t="inlineStr">
        <is>
          <t>Não vendido</t>
        </is>
      </c>
      <c r="D70" s="4" t="inlineStr">
        <is>
          <t>4</t>
        </is>
      </c>
      <c r="E70" s="5" t="inlineStr">
        <is>
          <t>1.750,00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=HYPERLINK("https://www.leilaoonline.net/lote/detalhe/161829", "107")</f>
      </c>
      <c r="B71" s="4" t="s">
        <f>=HYPERLINK("https://www.leilaoonline.net/lote/detalhe/161829", "CARRETA 2 RODAS")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1.000,00</t>
        </is>
      </c>
      <c r="F71" s="4" t="inlineStr">
        <is>
          <t>150.00</t>
        </is>
      </c>
    </row>
    <row collapsed="false" customFormat="false" customHeight="false" hidden="false" ht="12.1" outlineLevel="0" r="72">
      <c r="A72" s="5" t="s">
        <f>=HYPERLINK("https://www.leilaoonline.net/lote/detalhe/161830", "108")</f>
      </c>
      <c r="B72" s="4" t="s">
        <f>=HYPERLINK("https://www.leilaoonline.net/lote/detalhe/161830", "CARRETA PARA PLANTIO DE CANA")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1.000,00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=HYPERLINK("https://www.leilaoonline.net/lote/detalhe/161828", "109")</f>
      </c>
      <c r="B73" s="4" t="s">
        <f>=HYPERLINK("https://www.leilaoonline.net/lote/detalhe/161828", "CARRETA PARA TRANSPORTE DE PESSOAS")</f>
      </c>
      <c r="C73" s="4" t="inlineStr">
        <is>
          <t>Não vendido</t>
        </is>
      </c>
      <c r="D73" s="4" t="inlineStr">
        <is>
          <t>5</t>
        </is>
      </c>
      <c r="E73" s="5" t="inlineStr">
        <is>
          <t>1.100,00</t>
        </is>
      </c>
      <c r="F73" s="4" t="inlineStr">
        <is>
          <t>150.00</t>
        </is>
      </c>
    </row>
    <row collapsed="false" customFormat="false" customHeight="false" hidden="false" ht="12.1" outlineLevel="0" r="74">
      <c r="A74" s="5" t="s">
        <f>=HYPERLINK("https://www.leilaoonline.net/lote/detalhe/161834", "110")</f>
      </c>
      <c r="B74" s="4" t="s">
        <f>=HYPERLINK("https://www.leilaoonline.net/lote/detalhe/161834", "GAIOLA PARA F4000")</f>
      </c>
      <c r="C74" s="4" t="inlineStr">
        <is>
          <t>Não vendido</t>
        </is>
      </c>
      <c r="D74" s="4" t="inlineStr">
        <is>
          <t>1</t>
        </is>
      </c>
      <c r="E74" s="5" t="inlineStr">
        <is>
          <t>1.000,00</t>
        </is>
      </c>
      <c r="F74" s="4" t="inlineStr">
        <is>
          <t>150.00</t>
        </is>
      </c>
    </row>
    <row collapsed="false" customFormat="false" customHeight="false" hidden="false" ht="12.1" outlineLevel="0" r="75">
      <c r="A75" s="5" t="s">
        <f>=HYPERLINK("https://www.leilaoonline.net/lote/detalhe/161833", "111")</f>
      </c>
      <c r="B75" s="4" t="s">
        <f>=HYPERLINK("https://www.leilaoonline.net/lote/detalhe/161833", "SAIDER MARCA FACHINI 7000X2; 4X2; 80 ASSOALHO CHAPEADO")</f>
      </c>
      <c r="C75" s="4" t="inlineStr">
        <is>
          <t>Não vendido</t>
        </is>
      </c>
      <c r="D75" s="4" t="inlineStr">
        <is>
          <t>3</t>
        </is>
      </c>
      <c r="E75" s="5" t="inlineStr">
        <is>
          <t>2.000,00</t>
        </is>
      </c>
      <c r="F75" s="4" t="inlineStr">
        <is>
          <t>500.00</t>
        </is>
      </c>
    </row>
    <row collapsed="false" customFormat="false" customHeight="false" hidden="false" ht="12.1" outlineLevel="0" r="76">
      <c r="A76" s="5" t="s">
        <f>=HYPERLINK("https://www.leilaoonline.net/lote/detalhe/161836", "113")</f>
      </c>
      <c r="B76" s="4" t="s">
        <f>=HYPERLINK("https://www.leilaoonline.net/lote/detalhe/161836", "CARROCERIA PARA CAMINHÃO; MERCEDES BENZ; 7,30 METROS DE COMPRIMENTO")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1.000,00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=HYPERLINK("https://www.leilaoonline.net/lote/detalhe/163302", "145")</f>
      </c>
      <c r="B77" s="4" t="s">
        <f>=HYPERLINK("https://www.leilaoonline.net/lote/detalhe/163302", "ARADO AIVECA; MARCA IKEDA; 3 HASTES COM DESARME DE MOLA")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1.000,00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=HYPERLINK("https://www.leilaoonline.net/lote/detalhe/163303", "146")</f>
      </c>
      <c r="B78" s="4" t="s">
        <f>=HYPERLINK("https://www.leilaoonline.net/lote/detalhe/163303", "ARADO TATU; 3 HASTES FIXAS")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1.000,00</t>
        </is>
      </c>
      <c r="F78" s="4" t="inlineStr">
        <is>
          <t>250.00</t>
        </is>
      </c>
    </row>
    <row collapsed="false" customFormat="false" customHeight="false" hidden="false" ht="12.1" outlineLevel="0" r="79">
      <c r="A79" s="5" t="s">
        <f>=HYPERLINK("https://www.leilaoonline.net/lote/detalhe/163304", "147")</f>
      </c>
      <c r="B79" s="4" t="s">
        <f>=HYPERLINK("https://www.leilaoonline.net/lote/detalhe/163304", "ARADO MASCHIETTO; 3 HASTES FIXAS")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1.000,00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=HYPERLINK("https://www.leilaoonline.net/lote/detalhe/163305", "148")</f>
      </c>
      <c r="B80" s="4" t="s">
        <f>=HYPERLINK("https://www.leilaoonline.net/lote/detalhe/163305", "MOTOR YANMAR; 1 CILINDRO; DIESEL; ACOPLADO A UM GERADOR 12,5 KVA; COM PAINEL DISTRIBUIDOR; PARTIDA NA CHAVE")</f>
      </c>
      <c r="C80" s="4" t="inlineStr">
        <is>
          <t>Não vendido</t>
        </is>
      </c>
      <c r="D80" s="4" t="inlineStr">
        <is>
          <t>22</t>
        </is>
      </c>
      <c r="E80" s="5" t="inlineStr">
        <is>
          <t>7.000,00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=HYPERLINK("https://www.leilaoonline.net/lote/detalhe/161838", "150")</f>
      </c>
      <c r="B81" s="4" t="s">
        <f>=HYPERLINK("https://www.leilaoonline.net/lote/detalhe/161838", "LOTE DE SUCATA DE CAMPANA; 25.000KG")</f>
      </c>
      <c r="C81" s="4" t="inlineStr">
        <is>
          <t>Não vendido</t>
        </is>
      </c>
      <c r="D81" s="4" t="inlineStr">
        <is>
          <t>29</t>
        </is>
      </c>
      <c r="E81" s="5" t="inlineStr">
        <is>
          <t>40.000,00</t>
        </is>
      </c>
      <c r="F81" s="4" t="inlineStr">
        <is>
          <t>1250.00</t>
        </is>
      </c>
    </row>
    <row collapsed="false" customFormat="false" customHeight="false" hidden="false" ht="12.1" outlineLevel="0" r="82">
      <c r="A82" s="5" t="s">
        <f>=HYPERLINK("https://www.leilaoonline.net/lote/detalhe/161840", "152")</f>
      </c>
      <c r="B82" s="4" t="s">
        <f>=HYPERLINK("https://www.leilaoonline.net/lote/detalhe/161840", "veja o vídeo!! IMPLEMENTO CATA CAPIM; MARCA SILTOMAC")</f>
      </c>
      <c r="C82" s="4" t="inlineStr">
        <is>
          <t>Não vendido</t>
        </is>
      </c>
      <c r="D82" s="4" t="inlineStr">
        <is>
          <t>6</t>
        </is>
      </c>
      <c r="E82" s="5" t="inlineStr">
        <is>
          <t>6.500,00</t>
        </is>
      </c>
      <c r="F82" s="4" t="inlineStr">
        <is>
          <t>500.00</t>
        </is>
      </c>
    </row>
    <row collapsed="false" customFormat="false" customHeight="false" hidden="false" ht="12.1" outlineLevel="0" r="83">
      <c r="A83" s="5" t="s">
        <f>=HYPERLINK("https://www.leilaoonline.net/lote/detalhe/161841", "155")</f>
      </c>
      <c r="B83" s="4" t="s">
        <f>=HYPERLINK("https://www.leilaoonline.net/lote/detalhe/161841", "ARADO SANTA IZABEL; COM REVERSÍVEL; 3 BACIAS")</f>
      </c>
      <c r="C83" s="4" t="inlineStr">
        <is>
          <t>Não vendido</t>
        </is>
      </c>
      <c r="D83" s="4" t="inlineStr">
        <is>
          <t>1</t>
        </is>
      </c>
      <c r="E83" s="5" t="inlineStr">
        <is>
          <t>1.000,00</t>
        </is>
      </c>
      <c r="F83" s="4" t="inlineStr">
        <is>
          <t>150.00</t>
        </is>
      </c>
    </row>
    <row collapsed="false" customFormat="false" customHeight="false" hidden="false" ht="12.1" outlineLevel="0" r="84">
      <c r="A84" s="5" t="s">
        <f>=HYPERLINK("https://www.leilaoonline.net/lote/detalhe/161842", "157")</f>
      </c>
      <c r="B84" s="4" t="s">
        <f>=HYPERLINK("https://www.leilaoonline.net/lote/detalhe/161842", "ADUBADEIRA TATU; 4 LINHAS")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1.000,00</t>
        </is>
      </c>
      <c r="F84" s="4" t="inlineStr">
        <is>
          <t>150.00</t>
        </is>
      </c>
    </row>
    <row collapsed="false" customFormat="false" customHeight="false" hidden="false" ht="12.1" outlineLevel="0" r="85">
      <c r="A85" s="5" t="s">
        <f>=HYPERLINK("https://www.leilaoonline.net/lote/detalhe/161843", "159")</f>
      </c>
      <c r="B85" s="4" t="s">
        <f>=HYPERLINK("https://www.leilaoonline.net/lote/detalhe/161843", "ELEVADOR PARA CARRETA BIM DE 4 X 0.6 METROS")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1.000,00</t>
        </is>
      </c>
      <c r="F85" s="4" t="inlineStr">
        <is>
          <t>150.00</t>
        </is>
      </c>
    </row>
    <row collapsed="false" customFormat="false" customHeight="false" hidden="false" ht="12.1" outlineLevel="0" r="86">
      <c r="A86" s="5" t="s">
        <f>=HYPERLINK("https://www.leilaoonline.net/lote/detalhe/161844", "162")</f>
      </c>
      <c r="B86" s="4" t="s">
        <f>=HYPERLINK("https://www.leilaoonline.net/lote/detalhe/161844", "PICADEIRA DE CANA; COM ESTEIRA")</f>
      </c>
      <c r="C86" s="4" t="inlineStr">
        <is>
          <t>Não vendido</t>
        </is>
      </c>
      <c r="D86" s="4" t="inlineStr">
        <is>
          <t>1</t>
        </is>
      </c>
      <c r="E86" s="5" t="inlineStr">
        <is>
          <t>1.000,00</t>
        </is>
      </c>
      <c r="F86" s="4" t="inlineStr">
        <is>
          <t>150.00</t>
        </is>
      </c>
    </row>
    <row collapsed="false" customFormat="false" customHeight="false" hidden="false" ht="12.1" outlineLevel="0" r="87">
      <c r="A87" s="5" t="s">
        <f>=HYPERLINK("https://www.leilaoonline.net/lote/detalhe/161845", "163")</f>
      </c>
      <c r="B87" s="4" t="s">
        <f>=HYPERLINK("https://www.leilaoonline.net/lote/detalhe/161845", "CALCAREADEIRA DE 2 RODAS")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1.000,00</t>
        </is>
      </c>
      <c r="F87" s="4" t="inlineStr">
        <is>
          <t>150.00</t>
        </is>
      </c>
    </row>
    <row collapsed="false" customFormat="false" customHeight="false" hidden="false" ht="12.1" outlineLevel="0" r="88">
      <c r="A88" s="5" t="s">
        <f>=HYPERLINK("https://www.leilaoonline.net/lote/detalhe/161846", "164")</f>
      </c>
      <c r="B88" s="4" t="s">
        <f>=HYPERLINK("https://www.leilaoonline.net/lote/detalhe/161846", "ADUBADEIRA CALCAREADEIRA VICON")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1.000,00</t>
        </is>
      </c>
      <c r="F88" s="4" t="inlineStr">
        <is>
          <t>150.00</t>
        </is>
      </c>
    </row>
    <row collapsed="false" customFormat="false" customHeight="false" hidden="false" ht="12.1" outlineLevel="0" r="89">
      <c r="A89" s="5" t="s">
        <f>=HYPERLINK("https://www.leilaoonline.net/lote/detalhe/161847", "166")</f>
      </c>
      <c r="B89" s="4" t="s">
        <f>=HYPERLINK("https://www.leilaoonline.net/lote/detalhe/161847", "ENSILADEIRA MENTA; ANO 2013 - FUNCIONANDO")</f>
      </c>
      <c r="C89" s="4" t="inlineStr">
        <is>
          <t>Não vendido</t>
        </is>
      </c>
      <c r="D89" s="4" t="inlineStr">
        <is>
          <t>9</t>
        </is>
      </c>
      <c r="E89" s="5" t="inlineStr">
        <is>
          <t>21.000,00</t>
        </is>
      </c>
      <c r="F89" s="4" t="inlineStr">
        <is>
          <t>500.00</t>
        </is>
      </c>
    </row>
    <row collapsed="false" customFormat="false" customHeight="false" hidden="false" ht="12.1" outlineLevel="0" r="90">
      <c r="A90" s="5" t="s">
        <f>=HYPERLINK("https://www.leilaoonline.net/lote/detalhe/161849", "173")</f>
      </c>
      <c r="B90" s="4" t="s">
        <f>=HYPERLINK("https://www.leilaoonline.net/lote/detalhe/161849", "LOTE COM 17 UNIDADES DE FERRAMENTAS; MARCA BELZER (NOVAS)")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1.000,00</t>
        </is>
      </c>
      <c r="F90" s="4" t="inlineStr">
        <is>
          <t>150.00</t>
        </is>
      </c>
    </row>
    <row collapsed="false" customFormat="false" customHeight="false" hidden="false" ht="12.1" outlineLevel="0" r="91">
      <c r="A91" s="5" t="s">
        <f>=HYPERLINK("https://www.leilaoonline.net/lote/detalhe/161851", "174")</f>
      </c>
      <c r="B91" s="4" t="s">
        <f>=HYPERLINK("https://www.leilaoonline.net/lote/detalhe/161851", "BROCA PARA CONCRETO; BOSCH SPEED X; SDS MAX; MEDIDAS 35X800X920MM (NOVA)")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100,00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=HYPERLINK("https://www.leilaoonline.net/lote/detalhe/161852", "175")</f>
      </c>
      <c r="B92" s="4" t="s">
        <f>=HYPERLINK("https://www.leilaoonline.net/lote/detalhe/161852", "ROÇADEIRA AGR.; ANO 2001")</f>
      </c>
      <c r="C92" s="4" t="inlineStr">
        <is>
          <t>Não vendido</t>
        </is>
      </c>
      <c r="D92" s="4" t="inlineStr">
        <is>
          <t>9</t>
        </is>
      </c>
      <c r="E92" s="5" t="inlineStr">
        <is>
          <t>5.000,00</t>
        </is>
      </c>
      <c r="F92" s="4" t="inlineStr">
        <is>
          <t>500.00</t>
        </is>
      </c>
    </row>
    <row collapsed="false" customFormat="false" customHeight="false" hidden="false" ht="12.1" outlineLevel="0" r="93">
      <c r="A93" s="5" t="s">
        <f>=HYPERLINK("https://www.leilaoonline.net/lote/detalhe/161850", "176")</f>
      </c>
      <c r="B93" s="4" t="s">
        <f>=HYPERLINK("https://www.leilaoonline.net/lote/detalhe/161850", "SERRA DE FITA VERTICAL INDUSTRIAL")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1.000,00</t>
        </is>
      </c>
      <c r="F93" s="4" t="inlineStr">
        <is>
          <t>250.00</t>
        </is>
      </c>
    </row>
    <row collapsed="false" customFormat="false" customHeight="false" hidden="false" ht="12.1" outlineLevel="0" r="94">
      <c r="A94" s="5" t="s">
        <f>=HYPERLINK("https://www.leilaoonline.net/lote/detalhe/161853", "178")</f>
      </c>
      <c r="B94" s="4" t="s">
        <f>=HYPERLINK("https://www.leilaoonline.net/lote/detalhe/161853", "BRITADOR DE MANDÍBULA 50/30")</f>
      </c>
      <c r="C94" s="4" t="inlineStr">
        <is>
          <t>Não vendido</t>
        </is>
      </c>
      <c r="D94" s="4" t="inlineStr">
        <is>
          <t>2</t>
        </is>
      </c>
      <c r="E94" s="5" t="inlineStr">
        <is>
          <t>5.000,00</t>
        </is>
      </c>
      <c r="F94" s="4" t="inlineStr">
        <is>
          <t>2500.00</t>
        </is>
      </c>
    </row>
    <row collapsed="false" customFormat="false" customHeight="false" hidden="false" ht="12.1" outlineLevel="0" r="95">
      <c r="A95" s="5" t="s">
        <f>=HYPERLINK("https://www.leilaoonline.net/lote/detalhe/161854", "186")</f>
      </c>
      <c r="B95" s="4" t="s">
        <f>=HYPERLINK("https://www.leilaoonline.net/lote/detalhe/161854", "SUBSOLADOR 9 HASTES DE CONTROLE REMOTO")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1.000,00</t>
        </is>
      </c>
      <c r="F95" s="4" t="inlineStr">
        <is>
          <t>500.00</t>
        </is>
      </c>
    </row>
    <row collapsed="false" customFormat="false" customHeight="false" hidden="false" ht="12.1" outlineLevel="0" r="96">
      <c r="A96" s="5" t="s">
        <f>=HYPERLINK("https://www.leilaoonline.net/lote/detalhe/161855", "187")</f>
      </c>
      <c r="B96" s="4" t="s">
        <f>=HYPERLINK("https://www.leilaoonline.net/lote/detalhe/161855", "4 PNEUS (MEDIDA 600-65-28)")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1.000,00</t>
        </is>
      </c>
      <c r="F96" s="4" t="inlineStr">
        <is>
          <t>250.00</t>
        </is>
      </c>
    </row>
    <row collapsed="false" customFormat="false" customHeight="false" hidden="false" ht="12.1" outlineLevel="0" r="97">
      <c r="A97" s="5" t="s">
        <f>=HYPERLINK("https://www.leilaoonline.net/lote/detalhe/161857", "190")</f>
      </c>
      <c r="B97" s="4" t="s">
        <f>=HYPERLINK("https://www.leilaoonline.net/lote/detalhe/161857", "CONCHA DE HIDRAULICO PARA TRATOR")</f>
      </c>
      <c r="C97" s="4" t="inlineStr">
        <is>
          <t>Não vendido</t>
        </is>
      </c>
      <c r="D97" s="4" t="inlineStr">
        <is>
          <t>4</t>
        </is>
      </c>
      <c r="E97" s="5" t="inlineStr">
        <is>
          <t>1.450,00</t>
        </is>
      </c>
      <c r="F97" s="4" t="inlineStr">
        <is>
          <t>150.00</t>
        </is>
      </c>
    </row>
    <row collapsed="false" customFormat="false" customHeight="false" hidden="false" ht="12.1" outlineLevel="0" r="98">
      <c r="A98" s="5" t="s">
        <f>=HYPERLINK("https://www.leilaoonline.net/lote/detalhe/161858", "191")</f>
      </c>
      <c r="B98" s="4" t="s">
        <f>=HYPERLINK("https://www.leilaoonline.net/lote/detalhe/161858", "GAIOLA BOIADEIRA (DE MERCEDES BENZ 608)")</f>
      </c>
      <c r="C98" s="4" t="inlineStr">
        <is>
          <t>Não vendido</t>
        </is>
      </c>
      <c r="D98" s="4" t="inlineStr">
        <is>
          <t>1</t>
        </is>
      </c>
      <c r="E98" s="5" t="inlineStr">
        <is>
          <t>1.000,00</t>
        </is>
      </c>
      <c r="F98" s="4" t="inlineStr">
        <is>
          <t>150.00</t>
        </is>
      </c>
    </row>
    <row collapsed="false" customFormat="false" customHeight="false" hidden="false" ht="12.1" outlineLevel="0" r="99">
      <c r="A99" s="5" t="s">
        <f>=HYPERLINK("https://www.leilaoonline.net/lote/detalhe/161859", "195")</f>
      </c>
      <c r="B99" s="4" t="s">
        <f>=HYPERLINK("https://www.leilaoonline.net/lote/detalhe/161859", "CONTAINER MARÍTIMO DE 6 METROS")</f>
      </c>
      <c r="C99" s="4" t="inlineStr">
        <is>
          <t>Não vendido</t>
        </is>
      </c>
      <c r="D99" s="4" t="inlineStr">
        <is>
          <t>9</t>
        </is>
      </c>
      <c r="E99" s="5" t="inlineStr">
        <is>
          <t>3.000,00</t>
        </is>
      </c>
      <c r="F99" s="4" t="inlineStr">
        <is>
          <t>250.00</t>
        </is>
      </c>
    </row>
    <row collapsed="false" customFormat="false" customHeight="false" hidden="false" ht="12.1" outlineLevel="0" r="100">
      <c r="A100" s="5" t="s">
        <f>=HYPERLINK("https://www.leilaoonline.net/lote/detalhe/161860", "201")</f>
      </c>
      <c r="B100" s="4" t="s">
        <f>=HYPERLINK("https://www.leilaoonline.net/lote/detalhe/161860", "CONCHA PARA CARREGADEIRA; DE 1.8 METROS DE LARGURA")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1.000,00</t>
        </is>
      </c>
      <c r="F100" s="4" t="inlineStr">
        <is>
          <t>150.00</t>
        </is>
      </c>
    </row>
    <row collapsed="false" customFormat="false" customHeight="false" hidden="false" ht="12.1" outlineLevel="0" r="101">
      <c r="A101" s="5" t="s">
        <f>=HYPERLINK("https://www.leilaoonline.net/lote/detalhe/161862", "300")</f>
      </c>
      <c r="B101" s="4" t="s">
        <f>=HYPERLINK("https://www.leilaoonline.net/lote/detalhe/161862", "RACK FURAKAWA RACK ABERTO ENTERPRISE 45U")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100,00</t>
        </is>
      </c>
      <c r="F101" s="4" t="inlineStr">
        <is>
          <t>50.00</t>
        </is>
      </c>
    </row>
    <row collapsed="false" customFormat="false" customHeight="false" hidden="false" ht="12.1" outlineLevel="0" r="102">
      <c r="A102" s="5" t="s">
        <f>=HYPERLINK("https://www.leilaoonline.net/lote/detalhe/161880", "301")</f>
      </c>
      <c r="B102" s="4" t="s">
        <f>=HYPERLINK("https://www.leilaoonline.net/lote/detalhe/161880", "AR CONDICIONADO DE JANELA 18.000 BTUS; MARCA SPRINGER; QUENTE E FRIO")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100,00</t>
        </is>
      </c>
      <c r="F102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2026-06-30T03:35:10.00Z</dcterms:created>
  <dc:creator>Tellks Tecnologia</dc:creator>
  <cp:revision>0</cp:revision>
</cp:coreProperties>
</file>