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MÁQUINAS PESADAS, CAMINHÕES, EQUIPAMENTOS E COMPONENTES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23/02/2023 10:00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=HYPERLINK("https://www.leilaoonline.net/lote/detalhe/165814", "001")</f>
      </c>
      <c r="B11" s="4" t="s">
        <f>=HYPERLINK("https://www.leilaoonline.net/lote/detalhe/165814", " PAR DE MOTOR DE TRAÇÃO P/ MINI ESCAVADEIRA UNIVERSAL")</f>
      </c>
      <c r="C11" s="4" t="inlineStr">
        <is>
          <t>Não vendido</t>
        </is>
      </c>
      <c r="D11" s="4" t="inlineStr">
        <is>
          <t>1</t>
        </is>
      </c>
      <c r="E11" s="5" t="inlineStr">
        <is>
          <t>8.000,00</t>
        </is>
      </c>
      <c r="F11" s="4" t="inlineStr">
        <is>
          <t>250.00</t>
        </is>
      </c>
    </row>
    <row collapsed="false" customFormat="false" customHeight="false" hidden="false" ht="12.1" outlineLevel="0" r="12">
      <c r="A12" s="5" t="s">
        <f>=HYPERLINK("https://www.leilaoonline.net/lote/detalhe/165376", "002")</f>
      </c>
      <c r="B12" s="4" t="s">
        <f>=HYPERLINK("https://www.leilaoonline.net/lote/detalhe/165376", "CAMINHÃO VW 14140 1990. COM DOCUMENTO. SEM MOTOR E SEM CAIXA DE CÂMBIO")</f>
      </c>
      <c r="C12" s="4" t="inlineStr">
        <is>
          <t>Vendido</t>
        </is>
      </c>
      <c r="D12" s="4" t="inlineStr">
        <is>
          <t>1</t>
        </is>
      </c>
      <c r="E12" s="5" t="inlineStr">
        <is>
          <t>5.000,00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=HYPERLINK("https://www.leilaoonline.net/lote/detalhe/165347", "003")</f>
      </c>
      <c r="B13" s="4" t="s">
        <f>=HYPERLINK("https://www.leilaoonline.net/lote/detalhe/165347", " MOTO BOMBA MOTOR TOYAMA ")</f>
      </c>
      <c r="C13" s="4" t="inlineStr">
        <is>
          <t>Não vendido</t>
        </is>
      </c>
      <c r="D13" s="4" t="inlineStr">
        <is>
          <t>1</t>
        </is>
      </c>
      <c r="E13" s="5" t="inlineStr">
        <is>
          <t>1.000,00</t>
        </is>
      </c>
      <c r="F13" s="4" t="inlineStr">
        <is>
          <t>150.00</t>
        </is>
      </c>
    </row>
    <row collapsed="false" customFormat="false" customHeight="false" hidden="false" ht="12.1" outlineLevel="0" r="14">
      <c r="A14" s="5" t="s">
        <f>=HYPERLINK("https://www.leilaoonline.net/lote/detalhe/165341", "004")</f>
      </c>
      <c r="B14" s="4" t="s">
        <f>=HYPERLINK("https://www.leilaoonline.net/lote/detalhe/165341", " MOTO BOMBA MOTOR DIESEL")</f>
      </c>
      <c r="C14" s="4" t="inlineStr">
        <is>
          <t>Não vendido</t>
        </is>
      </c>
      <c r="D14" s="4" t="inlineStr">
        <is>
          <t>1</t>
        </is>
      </c>
      <c r="E14" s="5" t="inlineStr">
        <is>
          <t>1.000,00</t>
        </is>
      </c>
      <c r="F14" s="4" t="inlineStr">
        <is>
          <t>150.00</t>
        </is>
      </c>
    </row>
    <row collapsed="false" customFormat="false" customHeight="false" hidden="false" ht="12.1" outlineLevel="0" r="15">
      <c r="A15" s="5" t="s">
        <f>=HYPERLINK("https://www.leilaoonline.net/lote/detalhe/165513", "005")</f>
      </c>
      <c r="B15" s="4" t="s">
        <f>=HYPERLINK("https://www.leilaoonline.net/lote/detalhe/165513", "RETROESCAVADEIRA CATERPILLAR 416 C ANO 1997 ")</f>
      </c>
      <c r="C15" s="4" t="inlineStr">
        <is>
          <t>Não vendido</t>
        </is>
      </c>
      <c r="D15" s="4" t="inlineStr">
        <is>
          <t>1</t>
        </is>
      </c>
      <c r="E15" s="5" t="inlineStr">
        <is>
          <t>45.000,00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=HYPERLINK("https://www.leilaoonline.net/lote/detalhe/165364", "006")</f>
      </c>
      <c r="B16" s="4" t="s">
        <f>=HYPERLINK("https://www.leilaoonline.net/lote/detalhe/165364", " DIVERSAS PEÇAS PARA CAMINHÃO FORD E VW")</f>
      </c>
      <c r="C16" s="4" t="inlineStr">
        <is>
          <t>Não vendido</t>
        </is>
      </c>
      <c r="D16" s="4" t="inlineStr">
        <is>
          <t>1</t>
        </is>
      </c>
      <c r="E16" s="5" t="inlineStr">
        <is>
          <t>3.000,00</t>
        </is>
      </c>
      <c r="F16" s="4" t="inlineStr">
        <is>
          <t>200.00</t>
        </is>
      </c>
    </row>
    <row collapsed="false" customFormat="false" customHeight="false" hidden="false" ht="12.1" outlineLevel="0" r="17">
      <c r="A17" s="5" t="s">
        <f>=HYPERLINK("https://www.leilaoonline.net/lote/detalhe/165338", "007")</f>
      </c>
      <c r="B17" s="4" t="s">
        <f>=HYPERLINK("https://www.leilaoonline.net/lote/detalhe/165338", " MOTOR AGRALE C/ CHASSI")</f>
      </c>
      <c r="C17" s="4" t="inlineStr">
        <is>
          <t>Não vendido</t>
        </is>
      </c>
      <c r="D17" s="4" t="inlineStr">
        <is>
          <t>2</t>
        </is>
      </c>
      <c r="E17" s="5" t="inlineStr">
        <is>
          <t>1.150,00</t>
        </is>
      </c>
      <c r="F17" s="4" t="inlineStr">
        <is>
          <t>150.00</t>
        </is>
      </c>
    </row>
    <row collapsed="false" customFormat="false" customHeight="false" hidden="false" ht="12.1" outlineLevel="0" r="18">
      <c r="A18" s="5" t="s">
        <f>=HYPERLINK("https://www.leilaoonline.net/lote/detalhe/165367", "008")</f>
      </c>
      <c r="B18" s="4" t="s">
        <f>=HYPERLINK("https://www.leilaoonline.net/lote/detalhe/165367", " MANGOTE COM BOMBA 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500,00</t>
        </is>
      </c>
      <c r="F18" s="4" t="inlineStr">
        <is>
          <t>100.00</t>
        </is>
      </c>
    </row>
    <row collapsed="false" customFormat="false" customHeight="false" hidden="false" ht="12.1" outlineLevel="0" r="19">
      <c r="A19" s="5" t="s">
        <f>=HYPERLINK("https://www.leilaoonline.net/lote/detalhe/165343", "009")</f>
      </c>
      <c r="B19" s="4" t="s">
        <f>=HYPERLINK("https://www.leilaoonline.net/lote/detalhe/165343", " MOTO BOMBA C/ MOTOR YAMAR")</f>
      </c>
      <c r="C19" s="4" t="inlineStr">
        <is>
          <t>Não vendido</t>
        </is>
      </c>
      <c r="D19" s="4" t="inlineStr">
        <is>
          <t>1</t>
        </is>
      </c>
      <c r="E19" s="5" t="inlineStr">
        <is>
          <t>2.500,00</t>
        </is>
      </c>
      <c r="F19" s="4" t="inlineStr">
        <is>
          <t>200.00</t>
        </is>
      </c>
    </row>
    <row collapsed="false" customFormat="false" customHeight="false" hidden="false" ht="12.1" outlineLevel="0" r="20">
      <c r="A20" s="5" t="s">
        <f>=HYPERLINK("https://www.leilaoonline.net/lote/detalhe/165336", "010")</f>
      </c>
      <c r="B20" s="4" t="s">
        <f>=HYPERLINK("https://www.leilaoonline.net/lote/detalhe/165336", " [ VÍDEO ] MINI PÁ CARREGADEIRA 246C 2010")</f>
      </c>
      <c r="C20" s="4" t="inlineStr">
        <is>
          <t>Não vendido</t>
        </is>
      </c>
      <c r="D20" s="4" t="inlineStr">
        <is>
          <t>1</t>
        </is>
      </c>
      <c r="E20" s="5" t="inlineStr">
        <is>
          <t>70.000,00</t>
        </is>
      </c>
      <c r="F20" s="4" t="inlineStr">
        <is>
          <t>200.00</t>
        </is>
      </c>
    </row>
    <row collapsed="false" customFormat="false" customHeight="false" hidden="false" ht="12.1" outlineLevel="0" r="21">
      <c r="A21" s="5" t="s">
        <f>=HYPERLINK("https://www.leilaoonline.net/lote/detalhe/165409", "011")</f>
      </c>
      <c r="B21" s="4" t="s">
        <f>=HYPERLINK("https://www.leilaoonline.net/lote/detalhe/165409", "[ VÍDEOS ] RETROESCAVADEIRA NEW HOLLAND LB90 ANO 2010 OPERACIONAL")</f>
      </c>
      <c r="C21" s="4" t="inlineStr">
        <is>
          <t>Não vendido</t>
        </is>
      </c>
      <c r="D21" s="4" t="inlineStr">
        <is>
          <t>44</t>
        </is>
      </c>
      <c r="E21" s="5" t="inlineStr">
        <is>
          <t>120.500,00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=HYPERLINK("https://www.leilaoonline.net/lote/detalhe/165344", "012")</f>
      </c>
      <c r="B22" s="4" t="s">
        <f>=HYPERLINK("https://www.leilaoonline.net/lote/detalhe/165344", " MÁQUINA DE SOLDA DE 375 AMP ORIGO")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1.000,00</t>
        </is>
      </c>
      <c r="F22" s="4" t="inlineStr">
        <is>
          <t>150.00</t>
        </is>
      </c>
    </row>
    <row collapsed="false" customFormat="false" customHeight="false" hidden="false" ht="12.1" outlineLevel="0" r="23">
      <c r="A23" s="5" t="s">
        <f>=HYPERLINK("https://www.leilaoonline.net/lote/detalhe/165415", "013")</f>
      </c>
      <c r="B23" s="4" t="s">
        <f>=HYPERLINK("https://www.leilaoonline.net/lote/detalhe/165415", " COMANDO HIDRÁULICO DE ESCAVADEIRA CATERPILLAR 325 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5.000,00</t>
        </is>
      </c>
      <c r="F23" s="4" t="inlineStr">
        <is>
          <t>300.00</t>
        </is>
      </c>
    </row>
    <row collapsed="false" customFormat="false" customHeight="false" hidden="false" ht="12.1" outlineLevel="0" r="24">
      <c r="A24" s="5" t="s">
        <f>=HYPERLINK("https://www.leilaoonline.net/lote/detalhe/165345", "014")</f>
      </c>
      <c r="B24" s="4" t="s">
        <f>=HYPERLINK("https://www.leilaoonline.net/lote/detalhe/165345", " COMPRESSOR")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1.000,00</t>
        </is>
      </c>
      <c r="F24" s="4" t="inlineStr">
        <is>
          <t>200.00</t>
        </is>
      </c>
    </row>
    <row collapsed="false" customFormat="false" customHeight="false" hidden="false" ht="12.1" outlineLevel="0" r="25">
      <c r="A25" s="5" t="s">
        <f>=HYPERLINK("https://www.leilaoonline.net/lote/detalhe/165329", "015")</f>
      </c>
      <c r="B25" s="4" t="s">
        <f>=HYPERLINK("https://www.leilaoonline.net/lote/detalhe/165329", " TRATOR DE ESTEIRA D6B NO ESTADO")</f>
      </c>
      <c r="C25" s="4" t="inlineStr">
        <is>
          <t>Não vendido</t>
        </is>
      </c>
      <c r="D25" s="4" t="inlineStr">
        <is>
          <t>2</t>
        </is>
      </c>
      <c r="E25" s="5" t="inlineStr">
        <is>
          <t>12.100,00</t>
        </is>
      </c>
      <c r="F25" s="4" t="inlineStr">
        <is>
          <t>100.00</t>
        </is>
      </c>
    </row>
    <row collapsed="false" customFormat="false" customHeight="false" hidden="false" ht="12.1" outlineLevel="0" r="26">
      <c r="A26" s="5" t="s">
        <f>=HYPERLINK("https://www.leilaoonline.net/lote/detalhe/165368", "016")</f>
      </c>
      <c r="B26" s="4" t="s">
        <f>=HYPERLINK("https://www.leilaoonline.net/lote/detalhe/165368", " PEÇAS DIVERSAS")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500,00</t>
        </is>
      </c>
      <c r="F26" s="4" t="inlineStr">
        <is>
          <t>100.00</t>
        </is>
      </c>
    </row>
    <row collapsed="false" customFormat="false" customHeight="false" hidden="false" ht="12.1" outlineLevel="0" r="27">
      <c r="A27" s="5" t="s">
        <f>=HYPERLINK("https://www.leilaoonline.net/lote/detalhe/165413", "017")</f>
      </c>
      <c r="B27" s="4" t="s">
        <f>=HYPERLINK("https://www.leilaoonline.net/lote/detalhe/165413", " CONCHA ESCAVADEIRA CAT 325/330")</f>
      </c>
      <c r="C27" s="4" t="inlineStr">
        <is>
          <t>Vendido</t>
        </is>
      </c>
      <c r="D27" s="4" t="inlineStr">
        <is>
          <t>8</t>
        </is>
      </c>
      <c r="E27" s="5" t="inlineStr">
        <is>
          <t>7.100,00</t>
        </is>
      </c>
      <c r="F27" s="4" t="inlineStr">
        <is>
          <t>300.00</t>
        </is>
      </c>
    </row>
    <row collapsed="false" customFormat="false" customHeight="false" hidden="false" ht="12.1" outlineLevel="0" r="28">
      <c r="A28" s="5" t="s">
        <f>=HYPERLINK("https://www.leilaoonline.net/lote/detalhe/165340", "018")</f>
      </c>
      <c r="B28" s="4" t="s">
        <f>=HYPERLINK("https://www.leilaoonline.net/lote/detalhe/165340", " 02 PRENSAS DE LABORATÓRIO DE ASFALTO")</f>
      </c>
      <c r="C28" s="4" t="inlineStr">
        <is>
          <t>Vendido</t>
        </is>
      </c>
      <c r="D28" s="4" t="inlineStr">
        <is>
          <t>1</t>
        </is>
      </c>
      <c r="E28" s="5" t="inlineStr">
        <is>
          <t>1.000,00</t>
        </is>
      </c>
      <c r="F28" s="4" t="inlineStr">
        <is>
          <t>150.00</t>
        </is>
      </c>
    </row>
    <row collapsed="false" customFormat="false" customHeight="false" hidden="false" ht="12.1" outlineLevel="0" r="29">
      <c r="A29" s="5" t="s">
        <f>=HYPERLINK("https://www.leilaoonline.net/lote/detalhe/165365", "019")</f>
      </c>
      <c r="B29" s="4" t="s">
        <f>=HYPERLINK("https://www.leilaoonline.net/lote/detalhe/165365", " EIXO DIANTEIRO RANDON RK430")</f>
      </c>
      <c r="C29" s="4" t="inlineStr">
        <is>
          <t>Não vendido</t>
        </is>
      </c>
      <c r="D29" s="4" t="inlineStr">
        <is>
          <t>2</t>
        </is>
      </c>
      <c r="E29" s="5" t="inlineStr">
        <is>
          <t>2.700,00</t>
        </is>
      </c>
      <c r="F29" s="4" t="inlineStr">
        <is>
          <t>200.00</t>
        </is>
      </c>
    </row>
    <row collapsed="false" customFormat="false" customHeight="false" hidden="false" ht="12.1" outlineLevel="0" r="30">
      <c r="A30" s="5" t="s">
        <f>=HYPERLINK("https://www.leilaoonline.net/lote/detalhe/165369", "020")</f>
      </c>
      <c r="B30" s="4" t="s">
        <f>=HYPERLINK("https://www.leilaoonline.net/lote/detalhe/165369", " ESCAVADEIRA HIDRÁULICA KOMATSU PC138 PARCIAL. FALTANDO MOTOR, BOMBA, PISTÃO DO ESTIK E CABINE ESTÁ QUEIMADA 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25.000,00</t>
        </is>
      </c>
      <c r="F30" s="4" t="inlineStr">
        <is>
          <t>250.00</t>
        </is>
      </c>
    </row>
    <row collapsed="false" customFormat="false" customHeight="false" hidden="false" ht="12.1" outlineLevel="0" r="31">
      <c r="A31" s="5" t="s">
        <f>=HYPERLINK("https://www.leilaoonline.net/lote/detalhe/165339", "021")</f>
      </c>
      <c r="B31" s="4" t="s">
        <f>=HYPERLINK("https://www.leilaoonline.net/lote/detalhe/165339", " MOTOR MWM 229 PARCIAL ")</f>
      </c>
      <c r="C31" s="4" t="inlineStr">
        <is>
          <t>Não vendido</t>
        </is>
      </c>
      <c r="D31" s="4" t="inlineStr">
        <is>
          <t>3</t>
        </is>
      </c>
      <c r="E31" s="5" t="inlineStr">
        <is>
          <t>2.400,00</t>
        </is>
      </c>
      <c r="F31" s="4" t="inlineStr">
        <is>
          <t>200.00</t>
        </is>
      </c>
    </row>
    <row collapsed="false" customFormat="false" customHeight="false" hidden="false" ht="12.1" outlineLevel="0" r="32">
      <c r="A32" s="5" t="s">
        <f>=HYPERLINK("https://www.leilaoonline.net/lote/detalhe/165371", "022")</f>
      </c>
      <c r="B32" s="4" t="s">
        <f>=HYPERLINK("https://www.leilaoonline.net/lote/detalhe/165371", " PAR DE TRUCKS D4E COMPLETO COM ROLETES E RODA GUIA")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8.000,00</t>
        </is>
      </c>
      <c r="F32" s="4" t="inlineStr">
        <is>
          <t>200.00</t>
        </is>
      </c>
    </row>
    <row collapsed="false" customFormat="false" customHeight="false" hidden="false" ht="12.1" outlineLevel="0" r="33">
      <c r="A33" s="5" t="s">
        <f>=HYPERLINK("https://www.leilaoonline.net/lote/detalhe/165348", "023")</f>
      </c>
      <c r="B33" s="4" t="s">
        <f>=HYPERLINK("https://www.leilaoonline.net/lote/detalhe/165348", " MOTOR AGRALE COMPLETO")</f>
      </c>
      <c r="C33" s="4" t="inlineStr">
        <is>
          <t>Vendido</t>
        </is>
      </c>
      <c r="D33" s="4" t="inlineStr">
        <is>
          <t>1</t>
        </is>
      </c>
      <c r="E33" s="5" t="inlineStr">
        <is>
          <t>1.000,00</t>
        </is>
      </c>
      <c r="F33" s="4" t="inlineStr">
        <is>
          <t>150.00</t>
        </is>
      </c>
    </row>
    <row collapsed="false" customFormat="false" customHeight="false" hidden="false" ht="12.1" outlineLevel="0" r="34">
      <c r="A34" s="5" t="s">
        <f>=HYPERLINK("https://www.leilaoonline.net/lote/detalhe/165346", "024")</f>
      </c>
      <c r="B34" s="4" t="s">
        <f>=HYPERLINK("https://www.leilaoonline.net/lote/detalhe/165346", " MOTOR YANMAR BT 33B PARCIAL")</f>
      </c>
      <c r="C34" s="4" t="inlineStr">
        <is>
          <t>Não vendido</t>
        </is>
      </c>
      <c r="D34" s="4" t="inlineStr">
        <is>
          <t>1</t>
        </is>
      </c>
      <c r="E34" s="5" t="inlineStr">
        <is>
          <t>1.000,00</t>
        </is>
      </c>
      <c r="F34" s="4" t="inlineStr">
        <is>
          <t>200.00</t>
        </is>
      </c>
    </row>
    <row collapsed="false" customFormat="false" customHeight="false" hidden="false" ht="12.1" outlineLevel="0" r="35">
      <c r="A35" s="5" t="s">
        <f>=HYPERLINK("https://www.leilaoonline.net/lote/detalhe/165815", "025")</f>
      </c>
      <c r="B35" s="4" t="s">
        <f>=HYPERLINK("https://www.leilaoonline.net/lote/detalhe/165815", " PISTÃO DA CONCHA DA ESCAVADEIRA FX215")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4.000,00</t>
        </is>
      </c>
      <c r="F35" s="4" t="inlineStr">
        <is>
          <t>250.00</t>
        </is>
      </c>
    </row>
    <row collapsed="false" customFormat="false" customHeight="false" hidden="false" ht="12.1" outlineLevel="0" r="36">
      <c r="A36" s="5" t="s">
        <f>=HYPERLINK("https://www.leilaoonline.net/lote/detalhe/165414", "026")</f>
      </c>
      <c r="B36" s="4" t="s">
        <f>=HYPERLINK("https://www.leilaoonline.net/lote/detalhe/165414", " MOTOR DE GIRO CAT 325")</f>
      </c>
      <c r="C36" s="4" t="inlineStr">
        <is>
          <t>Não vendido</t>
        </is>
      </c>
      <c r="D36" s="4" t="inlineStr">
        <is>
          <t>1</t>
        </is>
      </c>
      <c r="E36" s="5" t="inlineStr">
        <is>
          <t>8.000,00</t>
        </is>
      </c>
      <c r="F36" s="4" t="inlineStr">
        <is>
          <t>300.00</t>
        </is>
      </c>
    </row>
    <row collapsed="false" customFormat="false" customHeight="false" hidden="false" ht="12.1" outlineLevel="0" r="37">
      <c r="A37" s="5" t="s">
        <f>=HYPERLINK("https://www.leilaoonline.net/lote/detalhe/165410", "027")</f>
      </c>
      <c r="B37" s="4" t="s">
        <f>=HYPERLINK("https://www.leilaoonline.net/lote/detalhe/165410", " COROA DE GIRO CAT 325")</f>
      </c>
      <c r="C37" s="4" t="inlineStr">
        <is>
          <t>Não vendido</t>
        </is>
      </c>
      <c r="D37" s="4" t="inlineStr">
        <is>
          <t>1</t>
        </is>
      </c>
      <c r="E37" s="5" t="inlineStr">
        <is>
          <t>6.000,00</t>
        </is>
      </c>
      <c r="F37" s="4" t="inlineStr">
        <is>
          <t>300.00</t>
        </is>
      </c>
    </row>
    <row collapsed="false" customFormat="false" customHeight="false" hidden="false" ht="12.1" outlineLevel="0" r="38">
      <c r="A38" s="5" t="s">
        <f>=HYPERLINK("https://www.leilaoonline.net/lote/detalhe/165411", "028")</f>
      </c>
      <c r="B38" s="4" t="s">
        <f>=HYPERLINK("https://www.leilaoonline.net/lote/detalhe/165411", " MOTOR CUMMINS SERIE C E CILINDROS E 310CV OPERACIONAL")</f>
      </c>
      <c r="C38" s="4" t="inlineStr">
        <is>
          <t>Não vendido</t>
        </is>
      </c>
      <c r="D38" s="4" t="inlineStr">
        <is>
          <t>1</t>
        </is>
      </c>
      <c r="E38" s="5" t="inlineStr">
        <is>
          <t>20.000,00</t>
        </is>
      </c>
      <c r="F38" s="4" t="inlineStr">
        <is>
          <t>300.00</t>
        </is>
      </c>
    </row>
    <row collapsed="false" customFormat="false" customHeight="false" hidden="false" ht="12.1" outlineLevel="0" r="39">
      <c r="A39" s="5" t="s">
        <f>=HYPERLINK("https://www.leilaoonline.net/lote/detalhe/165412", "029")</f>
      </c>
      <c r="B39" s="4" t="s">
        <f>=HYPERLINK("https://www.leilaoonline.net/lote/detalhe/165412", " RADIADOR HIDRÁULICO  CAT 325C")</f>
      </c>
      <c r="C39" s="4" t="inlineStr">
        <is>
          <t>Não vendido</t>
        </is>
      </c>
      <c r="D39" s="4" t="inlineStr">
        <is>
          <t>1</t>
        </is>
      </c>
      <c r="E39" s="5" t="inlineStr">
        <is>
          <t>2.500,00</t>
        </is>
      </c>
      <c r="F39" s="4" t="inlineStr">
        <is>
          <t>250.00</t>
        </is>
      </c>
    </row>
    <row collapsed="false" customFormat="false" customHeight="false" hidden="false" ht="12.1" outlineLevel="0" r="40">
      <c r="A40" s="5" t="s">
        <f>=HYPERLINK("https://www.leilaoonline.net/lote/detalhe/165416", "030")</f>
      </c>
      <c r="B40" s="4" t="s">
        <f>=HYPERLINK("https://www.leilaoonline.net/lote/detalhe/165416", " RADIADOR  DE ÁGUA CAT 325C")</f>
      </c>
      <c r="C40" s="4" t="inlineStr">
        <is>
          <t>Não vendido</t>
        </is>
      </c>
      <c r="D40" s="4" t="inlineStr">
        <is>
          <t>1</t>
        </is>
      </c>
      <c r="E40" s="5" t="inlineStr">
        <is>
          <t>2.500,00</t>
        </is>
      </c>
      <c r="F40" s="4" t="inlineStr">
        <is>
          <t>250.00</t>
        </is>
      </c>
    </row>
    <row collapsed="false" customFormat="false" customHeight="false" hidden="false" ht="12.1" outlineLevel="0" r="41">
      <c r="A41" s="5" t="s">
        <f>=HYPERLINK("https://www.leilaoonline.net/lote/detalhe/165657", "031")</f>
      </c>
      <c r="B41" s="4" t="s">
        <f>=HYPERLINK("https://www.leilaoonline.net/lote/detalhe/165657", "REDUTOR DE TRAÇÃO DA CAT 325C")</f>
      </c>
      <c r="C41" s="4" t="inlineStr">
        <is>
          <t>Não vendido</t>
        </is>
      </c>
      <c r="D41" s="4" t="inlineStr">
        <is>
          <t>1</t>
        </is>
      </c>
      <c r="E41" s="5" t="inlineStr">
        <is>
          <t>15.000,00</t>
        </is>
      </c>
      <c r="F41" s="4" t="inlineStr">
        <is>
          <t>250.00</t>
        </is>
      </c>
    </row>
    <row collapsed="false" customFormat="false" customHeight="false" hidden="false" ht="12.1" outlineLevel="0" r="42">
      <c r="A42" s="5" t="s">
        <f>=HYPERLINK("https://www.leilaoonline.net/lote/detalhe/165374", "032")</f>
      </c>
      <c r="B42" s="4" t="s">
        <f>=HYPERLINK("https://www.leilaoonline.net/lote/detalhe/165374", "TRATOR DE ESTEIRA CAT D4E DE TORQUE PARCIAL SEM TRUCKS, RODANTE, LÂMINA, SEM MOTOR DE PARTIDA E ALTERNADOR ")</f>
      </c>
      <c r="C42" s="4" t="inlineStr">
        <is>
          <t>Vendido</t>
        </is>
      </c>
      <c r="D42" s="4" t="inlineStr">
        <is>
          <t>49</t>
        </is>
      </c>
      <c r="E42" s="5" t="inlineStr">
        <is>
          <t>40.000,00</t>
        </is>
      </c>
      <c r="F42" s="4" t="inlineStr">
        <is>
          <t>250.00</t>
        </is>
      </c>
    </row>
    <row collapsed="false" customFormat="false" customHeight="false" hidden="false" ht="12.1" outlineLevel="0" r="43">
      <c r="A43" s="5" t="s">
        <f>=HYPERLINK("https://www.leilaoonline.net/lote/detalhe/165331", "033")</f>
      </c>
      <c r="B43" s="4" t="s">
        <f>=HYPERLINK("https://www.leilaoonline.net/lote/detalhe/165331", " PÁ CARREGADEIRA CASE W7 ANO 82 MOTOR MB OM352 OPERACIONAL")</f>
      </c>
      <c r="C43" s="4" t="inlineStr">
        <is>
          <t>Não vendido</t>
        </is>
      </c>
      <c r="D43" s="4" t="inlineStr">
        <is>
          <t>4</t>
        </is>
      </c>
      <c r="E43" s="5" t="inlineStr">
        <is>
          <t>26.500,00</t>
        </is>
      </c>
      <c r="F43" s="4" t="inlineStr">
        <is>
          <t>250.00</t>
        </is>
      </c>
    </row>
    <row collapsed="false" customFormat="false" customHeight="false" hidden="false" ht="12.1" outlineLevel="0" r="44">
      <c r="A44" s="5" t="s">
        <f>=HYPERLINK("https://www.leilaoonline.net/lote/detalhe/165373", "034")</f>
      </c>
      <c r="B44" s="4" t="s">
        <f>=HYPERLINK("https://www.leilaoonline.net/lote/detalhe/165373", " PAR DE ESTEIRA D4E  PINO E BUCHA COM 70% BOM  SAPATAS NOVAS")</f>
      </c>
      <c r="C44" s="4" t="inlineStr">
        <is>
          <t>Vendido</t>
        </is>
      </c>
      <c r="D44" s="4" t="inlineStr">
        <is>
          <t>3</t>
        </is>
      </c>
      <c r="E44" s="5" t="inlineStr">
        <is>
          <t>8.400,00</t>
        </is>
      </c>
      <c r="F44" s="4" t="inlineStr">
        <is>
          <t>200.00</t>
        </is>
      </c>
    </row>
    <row collapsed="false" customFormat="false" customHeight="false" hidden="false" ht="12.1" outlineLevel="0" r="45">
      <c r="A45" s="5" t="s">
        <f>=HYPERLINK("https://www.leilaoonline.net/lote/detalhe/165332", "035")</f>
      </c>
      <c r="B45" s="4" t="s">
        <f>=HYPERLINK("https://www.leilaoonline.net/lote/detalhe/165332", "Torre de empilhadeira Duplex 190VX")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2.000,00</t>
        </is>
      </c>
      <c r="F45" s="4" t="inlineStr">
        <is>
          <t>200.00</t>
        </is>
      </c>
    </row>
    <row collapsed="false" customFormat="false" customHeight="false" hidden="false" ht="12.1" outlineLevel="0" r="46">
      <c r="A46" s="5" t="s">
        <f>=HYPERLINK("https://www.leilaoonline.net/lote/detalhe/165333", "036")</f>
      </c>
      <c r="B46" s="4" t="s">
        <f>=HYPERLINK("https://www.leilaoonline.net/lote/detalhe/165333", "Torre de Empilhadeira")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2.000,00</t>
        </is>
      </c>
      <c r="F46" s="4" t="inlineStr">
        <is>
          <t>200.00</t>
        </is>
      </c>
    </row>
    <row collapsed="false" customFormat="false" customHeight="false" hidden="false" ht="12.1" outlineLevel="0" r="47">
      <c r="A47" s="5" t="s">
        <f>=HYPERLINK("https://www.leilaoonline.net/lote/detalhe/165372", "037")</f>
      </c>
      <c r="B47" s="4" t="s">
        <f>=HYPERLINK("https://www.leilaoonline.net/lote/detalhe/165372", " LÂMINA COM BRAÇOS E U DO D4E")</f>
      </c>
      <c r="C47" s="4" t="inlineStr">
        <is>
          <t>Vendido</t>
        </is>
      </c>
      <c r="D47" s="4" t="inlineStr">
        <is>
          <t>27</t>
        </is>
      </c>
      <c r="E47" s="5" t="inlineStr">
        <is>
          <t>9.100,00</t>
        </is>
      </c>
      <c r="F47" s="4" t="inlineStr">
        <is>
          <t>100.00</t>
        </is>
      </c>
    </row>
    <row collapsed="false" customFormat="false" customHeight="false" hidden="false" ht="12.1" outlineLevel="0" r="48">
      <c r="A48" s="5" t="s">
        <f>=HYPERLINK("https://www.leilaoonline.net/lote/detalhe/165370", "038")</f>
      </c>
      <c r="B48" s="4" t="s">
        <f>=HYPERLINK("https://www.leilaoonline.net/lote/detalhe/165370", " MOTOR MWM 229 PARCIAL ")</f>
      </c>
      <c r="C48" s="4" t="inlineStr">
        <is>
          <t>Vendido</t>
        </is>
      </c>
      <c r="D48" s="4" t="inlineStr">
        <is>
          <t>19</t>
        </is>
      </c>
      <c r="E48" s="5" t="inlineStr">
        <is>
          <t>8.600,00</t>
        </is>
      </c>
      <c r="F48" s="4" t="inlineStr">
        <is>
          <t>200.00</t>
        </is>
      </c>
    </row>
    <row collapsed="false" customFormat="false" customHeight="false" hidden="false" ht="12.1" outlineLevel="0" r="49">
      <c r="A49" s="5" t="s">
        <f>=HYPERLINK("https://www.leilaoonline.net/lote/detalhe/165658", "039")</f>
      </c>
      <c r="B49" s="4" t="s">
        <f>=HYPERLINK("https://www.leilaoonline.net/lote/detalhe/165658", "H DA CONHA  ESCAVADEIRA CAT 325C")</f>
      </c>
      <c r="C49" s="4" t="inlineStr">
        <is>
          <t>Não vendido</t>
        </is>
      </c>
      <c r="D49" s="4" t="inlineStr">
        <is>
          <t>1</t>
        </is>
      </c>
      <c r="E49" s="5" t="inlineStr">
        <is>
          <t>1.500,00</t>
        </is>
      </c>
      <c r="F49" s="4" t="inlineStr">
        <is>
          <t>150.00</t>
        </is>
      </c>
    </row>
    <row collapsed="false" customFormat="false" customHeight="false" hidden="false" ht="12.1" outlineLevel="0" r="50">
      <c r="A50" s="5" t="s">
        <f>=HYPERLINK("https://www.leilaoonline.net/lote/detalhe/165817", "040")</f>
      </c>
      <c r="B50" s="4" t="s">
        <f>=HYPERLINK("https://www.leilaoonline.net/lote/detalhe/165817", " PISTÃO DO STIK DA CAT 325C")</f>
      </c>
      <c r="C50" s="4" t="inlineStr">
        <is>
          <t>Não vendido</t>
        </is>
      </c>
      <c r="D50" s="4" t="inlineStr">
        <is>
          <t>1</t>
        </is>
      </c>
      <c r="E50" s="5" t="inlineStr">
        <is>
          <t>6.000,00</t>
        </is>
      </c>
      <c r="F50" s="4" t="inlineStr">
        <is>
          <t>100.00</t>
        </is>
      </c>
    </row>
    <row collapsed="false" customFormat="false" customHeight="false" hidden="false" ht="12.1" outlineLevel="0" r="51">
      <c r="A51" s="5" t="s">
        <f>=HYPERLINK("https://www.leilaoonline.net/lote/detalhe/165377", "041")</f>
      </c>
      <c r="B51" s="4" t="s">
        <f>=HYPERLINK("https://www.leilaoonline.net/lote/detalhe/165377", "MOTOR MWM 229 PARCIAL ")</f>
      </c>
      <c r="C51" s="4" t="inlineStr">
        <is>
          <t>Vendido</t>
        </is>
      </c>
      <c r="D51" s="4" t="inlineStr">
        <is>
          <t>9</t>
        </is>
      </c>
      <c r="E51" s="5" t="inlineStr">
        <is>
          <t>7.000,00</t>
        </is>
      </c>
      <c r="F51" s="4" t="inlineStr">
        <is>
          <t>250.00</t>
        </is>
      </c>
    </row>
    <row collapsed="false" customFormat="false" customHeight="false" hidden="false" ht="12.1" outlineLevel="0" r="52">
      <c r="A52" s="5" t="s">
        <f>=HYPERLINK("https://www.leilaoonline.net/lote/detalhe/165818", "042")</f>
      </c>
      <c r="B52" s="4" t="s">
        <f>=HYPERLINK("https://www.leilaoonline.net/lote/detalhe/165818", " PAR DE PISTÃO DO LEVANTE DA CAT 325C")</f>
      </c>
      <c r="C52" s="4" t="inlineStr">
        <is>
          <t>Não vendido</t>
        </is>
      </c>
      <c r="D52" s="4" t="inlineStr">
        <is>
          <t>1</t>
        </is>
      </c>
      <c r="E52" s="5" t="inlineStr">
        <is>
          <t>6.000,00</t>
        </is>
      </c>
      <c r="F52" s="4" t="inlineStr">
        <is>
          <t>100.00</t>
        </is>
      </c>
    </row>
    <row collapsed="false" customFormat="false" customHeight="false" hidden="false" ht="12.1" outlineLevel="0" r="53">
      <c r="A53" s="5" t="s">
        <f>=HYPERLINK("https://www.leilaoonline.net/lote/detalhe/165820", "043")</f>
      </c>
      <c r="B53" s="4" t="s">
        <f>=HYPERLINK("https://www.leilaoonline.net/lote/detalhe/165820", " PISTÃO DA CONCHA DA CAT 325C")</f>
      </c>
      <c r="C53" s="4" t="inlineStr">
        <is>
          <t>Não vendido</t>
        </is>
      </c>
      <c r="D53" s="4" t="inlineStr">
        <is>
          <t>1</t>
        </is>
      </c>
      <c r="E53" s="5" t="inlineStr">
        <is>
          <t>4.000,00</t>
        </is>
      </c>
      <c r="F53" s="4" t="inlineStr">
        <is>
          <t>250.00</t>
        </is>
      </c>
    </row>
    <row collapsed="false" customFormat="false" customHeight="false" hidden="false" ht="12.1" outlineLevel="0" r="54">
      <c r="A54" s="5" t="s">
        <f>=HYPERLINK("https://www.leilaoonline.net/lote/detalhe/165819", "044")</f>
      </c>
      <c r="B54" s="4" t="s">
        <f>=HYPERLINK("https://www.leilaoonline.net/lote/detalhe/165819", " JOGO DE BRAÇINHOS COM 2 PINO DA CONCHA DA 325C")</f>
      </c>
      <c r="C54" s="4" t="inlineStr">
        <is>
          <t>Não vendido</t>
        </is>
      </c>
      <c r="D54" s="4" t="inlineStr">
        <is>
          <t>1</t>
        </is>
      </c>
      <c r="E54" s="5" t="inlineStr">
        <is>
          <t>2.000,00</t>
        </is>
      </c>
      <c r="F54" s="4" t="inlineStr">
        <is>
          <t>200.00</t>
        </is>
      </c>
    </row>
    <row collapsed="false" customFormat="false" customHeight="false" hidden="false" ht="12.1" outlineLevel="0" r="55">
      <c r="A55" s="5" t="s">
        <f>=HYPERLINK("https://www.leilaoonline.net/lote/detalhe/165378", "045")</f>
      </c>
      <c r="B55" s="4" t="s">
        <f>=HYPERLINK("https://www.leilaoonline.net/lote/detalhe/165378", "Bloco motor MWM 4 Cilindros")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1.000,00</t>
        </is>
      </c>
      <c r="F55" s="4" t="inlineStr">
        <is>
          <t>200.00</t>
        </is>
      </c>
    </row>
    <row collapsed="false" customFormat="false" customHeight="false" hidden="false" ht="12.1" outlineLevel="0" r="56">
      <c r="A56" s="5" t="s">
        <f>=HYPERLINK("https://www.leilaoonline.net/lote/detalhe/165327", "046")</f>
      </c>
      <c r="B56" s="4" t="s">
        <f>=HYPERLINK("https://www.leilaoonline.net/lote/detalhe/165327", " MOTOR CUMMINS QSB3,3 4 CILINDROS")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2.000,00</t>
        </is>
      </c>
      <c r="F56" s="4" t="inlineStr">
        <is>
          <t>250.00</t>
        </is>
      </c>
    </row>
    <row collapsed="false" customFormat="false" customHeight="false" hidden="false" ht="12.1" outlineLevel="0" r="57">
      <c r="A57" s="5" t="s">
        <f>=HYPERLINK("https://www.leilaoonline.net/lote/detalhe/165379", "047")</f>
      </c>
      <c r="B57" s="4" t="s">
        <f>=HYPERLINK("https://www.leilaoonline.net/lote/detalhe/165379", "Motor komatsu PC 220")</f>
      </c>
      <c r="C57" s="4" t="inlineStr">
        <is>
          <t>Não vendido</t>
        </is>
      </c>
      <c r="D57" s="4" t="inlineStr">
        <is>
          <t>4</t>
        </is>
      </c>
      <c r="E57" s="5" t="inlineStr">
        <is>
          <t>5.750,00</t>
        </is>
      </c>
      <c r="F57" s="4" t="inlineStr">
        <is>
          <t>100.00</t>
        </is>
      </c>
    </row>
    <row collapsed="false" customFormat="false" customHeight="false" hidden="false" ht="12.1" outlineLevel="0" r="58">
      <c r="A58" s="5" t="s">
        <f>=HYPERLINK("https://www.leilaoonline.net/lote/detalhe/165380", "048")</f>
      </c>
      <c r="B58" s="4" t="s">
        <f>=HYPERLINK("https://www.leilaoonline.net/lote/detalhe/165380", "[ VÍDEO ] Empilhadeira Hyster H170HD diesel 2008 operacional ")</f>
      </c>
      <c r="C58" s="4" t="inlineStr">
        <is>
          <t>Não vendido</t>
        </is>
      </c>
      <c r="D58" s="4" t="inlineStr">
        <is>
          <t>1</t>
        </is>
      </c>
      <c r="E58" s="5" t="inlineStr">
        <is>
          <t>160.000,00</t>
        </is>
      </c>
      <c r="F58" s="4" t="inlineStr">
        <is>
          <t>500.00</t>
        </is>
      </c>
    </row>
    <row collapsed="false" customFormat="false" customHeight="false" hidden="false" ht="12.1" outlineLevel="0" r="59">
      <c r="A59" s="5" t="s">
        <f>=HYPERLINK("https://www.leilaoonline.net/lote/detalhe/165334", "049")</f>
      </c>
      <c r="B59" s="4" t="s">
        <f>=HYPERLINK("https://www.leilaoonline.net/lote/detalhe/165334", "Comando traseiro completo  komatsu D85")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15.000,00</t>
        </is>
      </c>
      <c r="F59" s="4" t="inlineStr">
        <is>
          <t>200.00</t>
        </is>
      </c>
    </row>
    <row collapsed="false" customFormat="false" customHeight="false" hidden="false" ht="12.1" outlineLevel="0" r="60">
      <c r="A60" s="5" t="s">
        <f>=HYPERLINK("https://www.leilaoonline.net/lote/detalhe/165342", "050")</f>
      </c>
      <c r="B60" s="4" t="s">
        <f>=HYPERLINK("https://www.leilaoonline.net/lote/detalhe/165342", " CARRINHO C/ MOTOR YANMAR")</f>
      </c>
      <c r="C60" s="4" t="inlineStr">
        <is>
          <t>Não vendido</t>
        </is>
      </c>
      <c r="D60" s="4" t="inlineStr">
        <is>
          <t>1</t>
        </is>
      </c>
      <c r="E60" s="5" t="inlineStr">
        <is>
          <t>1.000,00</t>
        </is>
      </c>
      <c r="F60" s="4" t="inlineStr">
        <is>
          <t>150.00</t>
        </is>
      </c>
    </row>
    <row collapsed="false" customFormat="false" customHeight="false" hidden="false" ht="12.1" outlineLevel="0" r="61">
      <c r="A61" s="5" t="s">
        <f>=HYPERLINK("https://www.leilaoonline.net/lote/detalhe/165335", "051")</f>
      </c>
      <c r="B61" s="4" t="s">
        <f>=HYPERLINK("https://www.leilaoonline.net/lote/detalhe/165335", "[ VÍDEO ] TRANSMISSÃO KOMATSU D85")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10.000,00</t>
        </is>
      </c>
      <c r="F61" s="4" t="inlineStr">
        <is>
          <t>250.00</t>
        </is>
      </c>
    </row>
    <row collapsed="false" customFormat="false" customHeight="false" hidden="false" ht="12.1" outlineLevel="0" r="62">
      <c r="A62" s="5" t="s">
        <f>=HYPERLINK("https://www.leilaoonline.net/lote/detalhe/165351", "052")</f>
      </c>
      <c r="B62" s="4" t="s">
        <f>=HYPERLINK("https://www.leilaoonline.net/lote/detalhe/165351", " PNEU 17,5X25 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800,00</t>
        </is>
      </c>
      <c r="F62" s="4" t="inlineStr">
        <is>
          <t>100.00</t>
        </is>
      </c>
    </row>
    <row collapsed="false" customFormat="false" customHeight="false" hidden="false" ht="12.1" outlineLevel="0" r="63">
      <c r="A63" s="5" t="s">
        <f>=HYPERLINK("https://www.leilaoonline.net/lote/detalhe/165816", "053")</f>
      </c>
      <c r="B63" s="4" t="s">
        <f>=HYPERLINK("https://www.leilaoonline.net/lote/detalhe/165816", " RODA GUIA DA CAT 325C")</f>
      </c>
      <c r="C63" s="4" t="inlineStr">
        <is>
          <t>Não vendido</t>
        </is>
      </c>
      <c r="D63" s="4" t="inlineStr">
        <is>
          <t>1</t>
        </is>
      </c>
      <c r="E63" s="5" t="inlineStr">
        <is>
          <t>2.000,00</t>
        </is>
      </c>
      <c r="F63" s="4" t="inlineStr">
        <is>
          <t>200.00</t>
        </is>
      </c>
    </row>
    <row collapsed="false" customFormat="false" customHeight="false" hidden="false" ht="12.1" outlineLevel="0" r="64">
      <c r="A64" s="5" t="s">
        <f>=HYPERLINK("https://www.leilaoonline.net/lote/detalhe/165936", "054")</f>
      </c>
      <c r="B64" s="4" t="s">
        <f>=HYPERLINK("https://www.leilaoonline.net/lote/detalhe/165936", " PAR DE BRAÇOS DE LÂMINA DO D8H/D8K")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2.500,00</t>
        </is>
      </c>
      <c r="F64" s="4" t="inlineStr">
        <is>
          <t>250.00</t>
        </is>
      </c>
    </row>
    <row collapsed="false" customFormat="false" customHeight="false" hidden="false" ht="12.1" outlineLevel="0" r="65">
      <c r="A65" s="5" t="s">
        <f>=HYPERLINK("https://www.leilaoonline.net/lote/detalhe/165381", "055")</f>
      </c>
      <c r="B65" s="4" t="s">
        <f>=HYPERLINK("https://www.leilaoonline.net/lote/detalhe/165381", "Lâmina de D6")</f>
      </c>
      <c r="C65" s="4" t="inlineStr">
        <is>
          <t>Não vendido</t>
        </is>
      </c>
      <c r="D65" s="4" t="inlineStr">
        <is>
          <t>1</t>
        </is>
      </c>
      <c r="E65" s="5" t="inlineStr">
        <is>
          <t>2.000,00</t>
        </is>
      </c>
      <c r="F65" s="4" t="inlineStr">
        <is>
          <t>250.00</t>
        </is>
      </c>
    </row>
    <row collapsed="false" customFormat="false" customHeight="false" hidden="false" ht="12.1" outlineLevel="0" r="66">
      <c r="A66" s="5" t="s">
        <f>=HYPERLINK("https://www.leilaoonline.net/lote/detalhe/165349", "056")</f>
      </c>
      <c r="B66" s="4" t="s">
        <f>=HYPERLINK("https://www.leilaoonline.net/lote/detalhe/165349", " MÁQUINA DE MEIO FIO IMB MOD 900 ANO 2000 COM FORMA490 HORAS")</f>
      </c>
      <c r="C66" s="4" t="inlineStr">
        <is>
          <t>Não vendido</t>
        </is>
      </c>
      <c r="D66" s="4" t="inlineStr">
        <is>
          <t>3</t>
        </is>
      </c>
      <c r="E66" s="5" t="inlineStr">
        <is>
          <t>8.500,00</t>
        </is>
      </c>
      <c r="F66" s="4" t="inlineStr">
        <is>
          <t>150.00</t>
        </is>
      </c>
    </row>
    <row collapsed="false" customFormat="false" customHeight="false" hidden="false" ht="12.1" outlineLevel="0" r="67">
      <c r="A67" s="5" t="s">
        <f>=HYPERLINK("https://www.leilaoonline.net/lote/detalhe/165382", "057")</f>
      </c>
      <c r="B67" s="4" t="s">
        <f>=HYPERLINK("https://www.leilaoonline.net/lote/detalhe/165382", "Comando hidráulico da escavadeira Fiat fx215")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2.000,00</t>
        </is>
      </c>
      <c r="F67" s="4" t="inlineStr">
        <is>
          <t>200.00</t>
        </is>
      </c>
    </row>
    <row collapsed="false" customFormat="false" customHeight="false" hidden="false" ht="12.1" outlineLevel="0" r="68">
      <c r="A68" s="5" t="s">
        <f>=HYPERLINK("https://www.leilaoonline.net/lote/detalhe/165328", "058")</f>
      </c>
      <c r="B68" s="4" t="s">
        <f>=HYPERLINK("https://www.leilaoonline.net/lote/detalhe/165328", " MOTOR PERKINS 3C")</f>
      </c>
      <c r="C68" s="4" t="inlineStr">
        <is>
          <t>Não vendido</t>
        </is>
      </c>
      <c r="D68" s="4" t="inlineStr">
        <is>
          <t>1</t>
        </is>
      </c>
      <c r="E68" s="5" t="inlineStr">
        <is>
          <t>3.000,00</t>
        </is>
      </c>
      <c r="F68" s="4" t="inlineStr">
        <is>
          <t>250.00</t>
        </is>
      </c>
    </row>
    <row collapsed="false" customFormat="false" customHeight="false" hidden="false" ht="12.1" outlineLevel="0" r="69">
      <c r="A69" s="5" t="s">
        <f>=HYPERLINK("https://www.leilaoonline.net/lote/detalhe/165935", "059")</f>
      </c>
      <c r="B69" s="4" t="s">
        <f>=HYPERLINK("https://www.leilaoonline.net/lote/detalhe/165935", " DIFERENCIAL PARA EMPILHADEIRA 90VX SEM UM CUBO DA RODA")</f>
      </c>
      <c r="C69" s="4" t="inlineStr">
        <is>
          <t>Não vendido</t>
        </is>
      </c>
      <c r="D69" s="4" t="inlineStr">
        <is>
          <t>0</t>
        </is>
      </c>
      <c r="E69" s="5" t="inlineStr">
        <is>
          <t>3.000,00</t>
        </is>
      </c>
      <c r="F69" s="4" t="inlineStr">
        <is>
          <t>250.00</t>
        </is>
      </c>
    </row>
    <row collapsed="false" customFormat="false" customHeight="false" hidden="false" ht="12.1" outlineLevel="0" r="70">
      <c r="A70" s="5" t="s">
        <f>=HYPERLINK("https://www.leilaoonline.net/lote/detalhe/165941", "060")</f>
      </c>
      <c r="B70" s="4" t="s">
        <f>=HYPERLINK("https://www.leilaoonline.net/lote/detalhe/165941", " DIFERENCIAL PARA EMPILHADEIRA 90VX SEM OS DOIS CUBOS DA RODA")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2.000,00</t>
        </is>
      </c>
      <c r="F70" s="4" t="inlineStr">
        <is>
          <t>200.00</t>
        </is>
      </c>
    </row>
    <row collapsed="false" customFormat="false" customHeight="false" hidden="false" ht="12.1" outlineLevel="0" r="71">
      <c r="A71" s="5" t="s">
        <f>=HYPERLINK("https://www.leilaoonline.net/lote/detalhe/165937", "061")</f>
      </c>
      <c r="B71" s="4" t="s">
        <f>=HYPERLINK("https://www.leilaoonline.net/lote/detalhe/165937", " PISTÃO DO STICK DA FX215")</f>
      </c>
      <c r="C71" s="4" t="inlineStr">
        <is>
          <t>Não vendido</t>
        </is>
      </c>
      <c r="D71" s="4" t="inlineStr">
        <is>
          <t>0</t>
        </is>
      </c>
      <c r="E71" s="5" t="inlineStr">
        <is>
          <t>5.000,00</t>
        </is>
      </c>
      <c r="F71" s="4" t="inlineStr">
        <is>
          <t>250.00</t>
        </is>
      </c>
    </row>
    <row collapsed="false" customFormat="false" customHeight="false" hidden="false" ht="12.1" outlineLevel="0" r="72">
      <c r="A72" s="5" t="s">
        <f>=HYPERLINK("https://www.leilaoonline.net/lote/detalhe/165939", "062")</f>
      </c>
      <c r="B72" s="4" t="s">
        <f>=HYPERLINK("https://www.leilaoonline.net/lote/detalhe/165939", " PAR DE PISTÕES DO LEVANTE DA FX215")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5.000,00</t>
        </is>
      </c>
      <c r="F72" s="4" t="inlineStr">
        <is>
          <t>250.00</t>
        </is>
      </c>
    </row>
    <row collapsed="false" customFormat="false" customHeight="false" hidden="false" ht="12.1" outlineLevel="0" r="73">
      <c r="A73" s="5" t="s">
        <f>=HYPERLINK("https://www.leilaoonline.net/lote/detalhe/165946", "063")</f>
      </c>
      <c r="B73" s="4" t="s">
        <f>=HYPERLINK("https://www.leilaoonline.net/lote/detalhe/165946", " PISTÃO DA CONCHA FX215")</f>
      </c>
      <c r="C73" s="4" t="inlineStr">
        <is>
          <t>Não vendido</t>
        </is>
      </c>
      <c r="D73" s="4" t="inlineStr">
        <is>
          <t>0</t>
        </is>
      </c>
      <c r="E73" s="5" t="inlineStr">
        <is>
          <t>4.000,00</t>
        </is>
      </c>
      <c r="F73" s="4" t="inlineStr">
        <is>
          <t>250.00</t>
        </is>
      </c>
    </row>
    <row collapsed="false" customFormat="false" customHeight="false" hidden="false" ht="12.1" outlineLevel="0" r="74">
      <c r="A74" s="5" t="s">
        <f>=HYPERLINK("https://www.leilaoonline.net/lote/detalhe/165352", "064")</f>
      </c>
      <c r="B74" s="4" t="s">
        <f>=HYPERLINK("https://www.leilaoonline.net/lote/detalhe/165352", " LOTE DE DIVERSAS FERRAMENTAS")</f>
      </c>
      <c r="C74" s="4" t="inlineStr">
        <is>
          <t>Não vendido</t>
        </is>
      </c>
      <c r="D74" s="4" t="inlineStr">
        <is>
          <t>0</t>
        </is>
      </c>
      <c r="E74" s="5" t="inlineStr">
        <is>
          <t>1.000,00</t>
        </is>
      </c>
      <c r="F74" s="4" t="inlineStr">
        <is>
          <t>150.00</t>
        </is>
      </c>
    </row>
    <row collapsed="false" customFormat="false" customHeight="false" hidden="false" ht="12.1" outlineLevel="0" r="75">
      <c r="A75" s="5" t="s">
        <f>=HYPERLINK("https://www.leilaoonline.net/lote/detalhe/165943", "065")</f>
      </c>
      <c r="B75" s="4" t="s">
        <f>=HYPERLINK("https://www.leilaoonline.net/lote/detalhe/165943", " H DA CONCHA ESCAVADEIRA FX215")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1.500,00</t>
        </is>
      </c>
      <c r="F75" s="4" t="inlineStr">
        <is>
          <t>200.00</t>
        </is>
      </c>
    </row>
    <row collapsed="false" customFormat="false" customHeight="false" hidden="false" ht="12.1" outlineLevel="0" r="76">
      <c r="A76" s="5" t="s">
        <f>=HYPERLINK("https://www.leilaoonline.net/lote/detalhe/165354", "066")</f>
      </c>
      <c r="B76" s="4" t="s">
        <f>=HYPERLINK("https://www.leilaoonline.net/lote/detalhe/165354", " RADIADOR DA ACABADORA VOGELE MODELO 14AB2280 / 14AB/AB500")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3.000,00</t>
        </is>
      </c>
      <c r="F76" s="4" t="inlineStr">
        <is>
          <t>200.00</t>
        </is>
      </c>
    </row>
    <row collapsed="false" customFormat="false" customHeight="false" hidden="false" ht="12.1" outlineLevel="0" r="77">
      <c r="A77" s="5" t="s">
        <f>=HYPERLINK("https://www.leilaoonline.net/lote/detalhe/165355", "067")</f>
      </c>
      <c r="B77" s="4" t="s">
        <f>=HYPERLINK("https://www.leilaoonline.net/lote/detalhe/165355", " GERADOR DA ACABADORA VOGELE MODELO DR160/20-4TS 14AB2280")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2.000,00</t>
        </is>
      </c>
      <c r="F77" s="4" t="inlineStr">
        <is>
          <t>200.00</t>
        </is>
      </c>
    </row>
    <row collapsed="false" customFormat="false" customHeight="false" hidden="false" ht="12.1" outlineLevel="0" r="78">
      <c r="A78" s="5" t="s">
        <f>=HYPERLINK("https://www.leilaoonline.net/lote/detalhe/165362", "068")</f>
      </c>
      <c r="B78" s="4" t="s">
        <f>=HYPERLINK("https://www.leilaoonline.net/lote/detalhe/165362", " CONJUNTO HIDRÁULICO DA TRAÇÃO MESSA P/ ESTEIRA PUCHE VOGELE  MODELO 14AB2280 / 14AB/AB500")</f>
      </c>
      <c r="C78" s="4" t="inlineStr">
        <is>
          <t>Não vendido</t>
        </is>
      </c>
      <c r="D78" s="4" t="inlineStr">
        <is>
          <t>0</t>
        </is>
      </c>
      <c r="E78" s="5" t="inlineStr">
        <is>
          <t>2.000,00</t>
        </is>
      </c>
      <c r="F78" s="4" t="inlineStr">
        <is>
          <t>200.00</t>
        </is>
      </c>
    </row>
    <row collapsed="false" customFormat="false" customHeight="false" hidden="false" ht="12.1" outlineLevel="0" r="79">
      <c r="A79" s="5" t="s">
        <f>=HYPERLINK("https://www.leilaoonline.net/lote/detalhe/165356", "069")</f>
      </c>
      <c r="B79" s="4" t="s">
        <f>=HYPERLINK("https://www.leilaoonline.net/lote/detalhe/165356", " ESTEIRA DE PUCHE VOGELE  MODELO 14AB2280 / 14AB/AB500")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2.000,00</t>
        </is>
      </c>
      <c r="F79" s="4" t="inlineStr">
        <is>
          <t>200.00</t>
        </is>
      </c>
    </row>
    <row collapsed="false" customFormat="false" customHeight="false" hidden="false" ht="12.1" outlineLevel="0" r="80">
      <c r="A80" s="5" t="s">
        <f>=HYPERLINK("https://www.leilaoonline.net/lote/detalhe/165353", "070")</f>
      </c>
      <c r="B80" s="4" t="s">
        <f>=HYPERLINK("https://www.leilaoonline.net/lote/detalhe/165353", "02 TRUQUES COMPLETOS: ESTEIRA, ROLETES, RODAS GUIAS E COMANDOS FINAIS DE ACABADORA VOGELE 14B2280 / AB500")</f>
      </c>
      <c r="C80" s="4" t="inlineStr">
        <is>
          <t>Não vendido</t>
        </is>
      </c>
      <c r="D80" s="4" t="inlineStr">
        <is>
          <t>0</t>
        </is>
      </c>
      <c r="E80" s="5" t="inlineStr">
        <is>
          <t>20.000,00</t>
        </is>
      </c>
      <c r="F80" s="4" t="inlineStr">
        <is>
          <t>250.00</t>
        </is>
      </c>
    </row>
    <row collapsed="false" customFormat="false" customHeight="false" hidden="false" ht="12.1" outlineLevel="0" r="81">
      <c r="A81" s="5" t="s">
        <f>=HYPERLINK("https://www.leilaoonline.net/lote/detalhe/165357", "071")</f>
      </c>
      <c r="B81" s="4" t="s">
        <f>=HYPERLINK("https://www.leilaoonline.net/lote/detalhe/165357", " MORTO DEUTZ TCD 2012 OU MOTOR VOLVO D7 E PARA L120 PATROL G 930 E OUTROS")</f>
      </c>
      <c r="C81" s="4" t="inlineStr">
        <is>
          <t>Não vendido</t>
        </is>
      </c>
      <c r="D81" s="4" t="inlineStr">
        <is>
          <t>1</t>
        </is>
      </c>
      <c r="E81" s="5" t="inlineStr">
        <is>
          <t>30.000,00</t>
        </is>
      </c>
      <c r="F81" s="4" t="inlineStr">
        <is>
          <t>250.00</t>
        </is>
      </c>
    </row>
    <row collapsed="false" customFormat="false" customHeight="false" hidden="false" ht="12.1" outlineLevel="0" r="82">
      <c r="A82" s="5" t="s">
        <f>=HYPERLINK("https://www.leilaoonline.net/lote/detalhe/165358", "072")</f>
      </c>
      <c r="B82" s="4" t="s">
        <f>=HYPERLINK("https://www.leilaoonline.net/lote/detalhe/165358", " CONJUNTO VIRABREQUIM D7 M.025 B.030")</f>
      </c>
      <c r="C82" s="4" t="inlineStr">
        <is>
          <t>Não vendido</t>
        </is>
      </c>
      <c r="D82" s="4" t="inlineStr">
        <is>
          <t>0</t>
        </is>
      </c>
      <c r="E82" s="5" t="inlineStr">
        <is>
          <t>2.000,00</t>
        </is>
      </c>
      <c r="F82" s="4" t="inlineStr">
        <is>
          <t>200.00</t>
        </is>
      </c>
    </row>
    <row collapsed="false" customFormat="false" customHeight="false" hidden="false" ht="12.1" outlineLevel="0" r="83">
      <c r="A83" s="5" t="s">
        <f>=HYPERLINK("https://www.leilaoonline.net/lote/detalhe/165948", "073")</f>
      </c>
      <c r="B83" s="4" t="s">
        <f>=HYPERLINK("https://www.leilaoonline.net/lote/detalhe/165948", "PAR DE BRAÇINHOS E 2 PINOS DA CONCHA DA FX215")</f>
      </c>
      <c r="C83" s="4" t="inlineStr">
        <is>
          <t>Não vendido</t>
        </is>
      </c>
      <c r="D83" s="4" t="inlineStr">
        <is>
          <t>0</t>
        </is>
      </c>
      <c r="E83" s="5" t="inlineStr">
        <is>
          <t>1.500,00</t>
        </is>
      </c>
      <c r="F83" s="4" t="inlineStr">
        <is>
          <t>200.00</t>
        </is>
      </c>
    </row>
    <row collapsed="false" customFormat="false" customHeight="false" hidden="false" ht="12.1" outlineLevel="0" r="84">
      <c r="A84" s="5" t="s">
        <f>=HYPERLINK("https://www.leilaoonline.net/lote/detalhe/165360", "074")</f>
      </c>
      <c r="B84" s="4" t="s">
        <f>=HYPERLINK("https://www.leilaoonline.net/lote/detalhe/165360", " COMPRESSOR WAYNE CV5,0")</f>
      </c>
      <c r="C84" s="4" t="inlineStr">
        <is>
          <t>Não vendido</t>
        </is>
      </c>
      <c r="D84" s="4" t="inlineStr">
        <is>
          <t>7</t>
        </is>
      </c>
      <c r="E84" s="5" t="inlineStr">
        <is>
          <t>2.200,00</t>
        </is>
      </c>
      <c r="F84" s="4" t="inlineStr">
        <is>
          <t>200.00</t>
        </is>
      </c>
    </row>
    <row collapsed="false" customFormat="false" customHeight="false" hidden="false" ht="12.1" outlineLevel="0" r="85">
      <c r="A85" s="5" t="s">
        <f>=HYPERLINK("https://www.leilaoonline.net/lote/detalhe/165359", "075")</f>
      </c>
      <c r="B85" s="4" t="s">
        <f>=HYPERLINK("https://www.leilaoonline.net/lote/detalhe/165359", " 4 ROLETES ESPAÇADOR E 2 MANCAL P/ GRADE ARADORA ")</f>
      </c>
      <c r="C85" s="4" t="inlineStr">
        <is>
          <t>Não vendido</t>
        </is>
      </c>
      <c r="D85" s="4" t="inlineStr">
        <is>
          <t>0</t>
        </is>
      </c>
      <c r="E85" s="5" t="inlineStr">
        <is>
          <t>800,00</t>
        </is>
      </c>
      <c r="F85" s="4" t="inlineStr">
        <is>
          <t>100.00</t>
        </is>
      </c>
    </row>
    <row collapsed="false" customFormat="false" customHeight="false" hidden="false" ht="12.1" outlineLevel="0" r="86">
      <c r="A86" s="5" t="s">
        <f>=HYPERLINK("https://www.leilaoonline.net/lote/detalhe/165938", "076")</f>
      </c>
      <c r="B86" s="4" t="s">
        <f>=HYPERLINK("https://www.leilaoonline.net/lote/detalhe/165938", "PAR DE ESTEIRA COM 49 ELOS DA ACABADORA VOGELLI 14AB2280")</f>
      </c>
      <c r="C86" s="4" t="inlineStr">
        <is>
          <t>Não vendido</t>
        </is>
      </c>
      <c r="D86" s="4" t="inlineStr">
        <is>
          <t>0</t>
        </is>
      </c>
      <c r="E86" s="5" t="inlineStr">
        <is>
          <t>8.000,00</t>
        </is>
      </c>
      <c r="F86" s="4" t="inlineStr">
        <is>
          <t>250.00</t>
        </is>
      </c>
    </row>
    <row collapsed="false" customFormat="false" customHeight="false" hidden="false" ht="12.1" outlineLevel="0" r="87">
      <c r="A87" s="5" t="s">
        <f>=HYPERLINK("https://www.leilaoonline.net/lote/detalhe/165944", "077")</f>
      </c>
      <c r="B87" s="4" t="s">
        <f>=HYPERLINK("https://www.leilaoonline.net/lote/detalhe/165944", " DIFERENCIAL PRA EMPILHADEIRA COM PNEU")</f>
      </c>
      <c r="C87" s="4" t="inlineStr">
        <is>
          <t>Não vendido</t>
        </is>
      </c>
      <c r="D87" s="4" t="inlineStr">
        <is>
          <t>0</t>
        </is>
      </c>
      <c r="E87" s="5" t="inlineStr">
        <is>
          <t>5.000,00</t>
        </is>
      </c>
      <c r="F87" s="4" t="inlineStr">
        <is>
          <t>250.00</t>
        </is>
      </c>
    </row>
    <row collapsed="false" customFormat="false" customHeight="false" hidden="false" ht="12.1" outlineLevel="0" r="88">
      <c r="A88" s="5" t="s">
        <f>=HYPERLINK("https://www.leilaoonline.net/lote/detalhe/165942", "078")</f>
      </c>
      <c r="B88" s="4" t="s">
        <f>=HYPERLINK("https://www.leilaoonline.net/lote/detalhe/165942", "[ VÍDEO ] LÂMINA DE D65")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10.000,00</t>
        </is>
      </c>
      <c r="F88" s="4" t="inlineStr">
        <is>
          <t>500.00</t>
        </is>
      </c>
    </row>
    <row collapsed="false" customFormat="false" customHeight="false" hidden="false" ht="12.1" outlineLevel="0" r="89">
      <c r="A89" s="5" t="s">
        <f>=HYPERLINK("https://www.leilaoonline.net/lote/detalhe/165940", "079")</f>
      </c>
      <c r="B89" s="4" t="s">
        <f>=HYPERLINK("https://www.leilaoonline.net/lote/detalhe/165940", " U DE D65")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5.000,00</t>
        </is>
      </c>
      <c r="F89" s="4" t="inlineStr">
        <is>
          <t>250.00</t>
        </is>
      </c>
    </row>
    <row collapsed="false" customFormat="false" customHeight="false" hidden="false" ht="12.1" outlineLevel="0" r="90">
      <c r="A90" s="5" t="s">
        <f>=HYPERLINK("https://www.leilaoonline.net/lote/detalhe/165947", "080")</f>
      </c>
      <c r="B90" s="4" t="s">
        <f>=HYPERLINK("https://www.leilaoonline.net/lote/detalhe/165947", " CONCHA ESCAVADEIRA FX215")</f>
      </c>
      <c r="C90" s="4" t="inlineStr">
        <is>
          <t>Não vendido</t>
        </is>
      </c>
      <c r="D90" s="4" t="inlineStr">
        <is>
          <t>12</t>
        </is>
      </c>
      <c r="E90" s="5" t="inlineStr">
        <is>
          <t>6.450,00</t>
        </is>
      </c>
      <c r="F90" s="4" t="inlineStr">
        <is>
          <t>100.00</t>
        </is>
      </c>
    </row>
    <row collapsed="false" customFormat="false" customHeight="false" hidden="false" ht="12.1" outlineLevel="0" r="91">
      <c r="A91" s="5" t="s">
        <f>=HYPERLINK("https://www.leilaoonline.net/lote/detalhe/165945", "081")</f>
      </c>
      <c r="B91" s="4" t="s">
        <f>=HYPERLINK("https://www.leilaoonline.net/lote/detalhe/165945", " RADIADOR DE ÁGUA E ÓLEO FX215")</f>
      </c>
      <c r="C91" s="4" t="inlineStr">
        <is>
          <t>Não vendido</t>
        </is>
      </c>
      <c r="D91" s="4" t="inlineStr">
        <is>
          <t>0</t>
        </is>
      </c>
      <c r="E91" s="5" t="inlineStr">
        <is>
          <t>5.000,00</t>
        </is>
      </c>
      <c r="F91" s="4" t="inlineStr">
        <is>
          <t>250.00</t>
        </is>
      </c>
    </row>
    <row collapsed="false" customFormat="false" customHeight="false" hidden="false" ht="12.1" outlineLevel="0" r="92">
      <c r="A92" s="5" t="s">
        <f>=HYPERLINK("https://www.leilaoonline.net/lote/detalhe/166015", "082")</f>
      </c>
      <c r="B92" s="4" t="s">
        <f>=HYPERLINK("https://www.leilaoonline.net/lote/detalhe/166015", " PAR DE ESTEIRA 48 ELOS SEMI NOVA CAT 325C")</f>
      </c>
      <c r="C92" s="4" t="inlineStr">
        <is>
          <t>Não vendido</t>
        </is>
      </c>
      <c r="D92" s="4" t="inlineStr">
        <is>
          <t>1</t>
        </is>
      </c>
      <c r="E92" s="5" t="inlineStr">
        <is>
          <t>12.000,00</t>
        </is>
      </c>
      <c r="F92" s="4" t="inlineStr">
        <is>
          <t>500.00</t>
        </is>
      </c>
    </row>
    <row collapsed="false" customFormat="false" customHeight="false" hidden="false" ht="12.1" outlineLevel="0" r="93">
      <c r="A93" s="5" t="s">
        <f>=HYPERLINK("https://www.leilaoonline.net/lote/detalhe/166026", "083")</f>
      </c>
      <c r="B93" s="4" t="s">
        <f>=HYPERLINK("https://www.leilaoonline.net/lote/detalhe/166026", " RADIADOR DE ÁGUA DA KOMATSU PC200/PC220")</f>
      </c>
      <c r="C93" s="4" t="inlineStr">
        <is>
          <t>Não vendido</t>
        </is>
      </c>
      <c r="D93" s="4" t="inlineStr">
        <is>
          <t>0</t>
        </is>
      </c>
      <c r="E93" s="5" t="inlineStr">
        <is>
          <t>4.500,00</t>
        </is>
      </c>
      <c r="F93" s="4" t="inlineStr">
        <is>
          <t>250.00</t>
        </is>
      </c>
    </row>
    <row collapsed="false" customFormat="false" customHeight="false" hidden="false" ht="12.1" outlineLevel="0" r="94">
      <c r="A94" s="5" t="s">
        <f>=HYPERLINK("https://www.leilaoonline.net/lote/detalhe/166016", "084")</f>
      </c>
      <c r="B94" s="4" t="s">
        <f>=HYPERLINK("https://www.leilaoonline.net/lote/detalhe/166016", " RADIADOR DE ÓLEO DA KOMATSU PC200/PC220")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3.000,00</t>
        </is>
      </c>
      <c r="F94" s="4" t="inlineStr">
        <is>
          <t>250.00</t>
        </is>
      </c>
    </row>
    <row collapsed="false" customFormat="false" customHeight="false" hidden="false" ht="12.1" outlineLevel="0" r="95">
      <c r="A95" s="5" t="s">
        <f>=HYPERLINK("https://www.leilaoonline.net/lote/detalhe/165363", "085")</f>
      </c>
      <c r="B95" s="4" t="s">
        <f>=HYPERLINK("https://www.leilaoonline.net/lote/detalhe/165363", "CABEÇOTE MOTOR CUMMINS ESMALCAN")</f>
      </c>
      <c r="C95" s="4" t="inlineStr">
        <is>
          <t>Não vendido</t>
        </is>
      </c>
      <c r="D95" s="4" t="inlineStr">
        <is>
          <t>0</t>
        </is>
      </c>
      <c r="E95" s="5" t="inlineStr">
        <is>
          <t>1.000,00</t>
        </is>
      </c>
      <c r="F95" s="4" t="inlineStr">
        <is>
          <t>200.00</t>
        </is>
      </c>
    </row>
    <row collapsed="false" customFormat="false" customHeight="false" hidden="false" ht="12.1" outlineLevel="0" r="96">
      <c r="A96" s="5" t="s">
        <f>=HYPERLINK("https://www.leilaoonline.net/lote/detalhe/166027", "086")</f>
      </c>
      <c r="B96" s="4" t="s">
        <f>=HYPERLINK("https://www.leilaoonline.net/lote/detalhe/166027", " PAR DE ESTEIRA SEMI NOVA DE FIATALLIS FX215")</f>
      </c>
      <c r="C96" s="4" t="inlineStr">
        <is>
          <t>Não vendido</t>
        </is>
      </c>
      <c r="D96" s="4" t="inlineStr">
        <is>
          <t>0</t>
        </is>
      </c>
      <c r="E96" s="5" t="inlineStr">
        <is>
          <t>15.000,00</t>
        </is>
      </c>
      <c r="F96" s="4" t="inlineStr">
        <is>
          <t>500.00</t>
        </is>
      </c>
    </row>
    <row collapsed="false" customFormat="false" customHeight="false" hidden="false" ht="12.1" outlineLevel="0" r="97">
      <c r="A97" s="5" t="s">
        <f>=HYPERLINK("https://www.leilaoonline.net/lote/detalhe/166018", "087")</f>
      </c>
      <c r="B97" s="4" t="s">
        <f>=HYPERLINK("https://www.leilaoonline.net/lote/detalhe/166018", " 8 ROLETES INFERIORES, 2 ROLETES SUPERIORES E 1 GUIA FX215")</f>
      </c>
      <c r="C97" s="4" t="inlineStr">
        <is>
          <t>Não vendido</t>
        </is>
      </c>
      <c r="D97" s="4" t="inlineStr">
        <is>
          <t>0</t>
        </is>
      </c>
      <c r="E97" s="5" t="inlineStr">
        <is>
          <t>2.000,00</t>
        </is>
      </c>
      <c r="F97" s="4" t="inlineStr">
        <is>
          <t>200.00</t>
        </is>
      </c>
    </row>
    <row collapsed="false" customFormat="false" customHeight="false" hidden="false" ht="12.1" outlineLevel="0" r="98">
      <c r="A98" s="5" t="s">
        <f>=HYPERLINK("https://www.leilaoonline.net/lote/detalhe/166017", "088")</f>
      </c>
      <c r="B98" s="4" t="s">
        <f>=HYPERLINK("https://www.leilaoonline.net/lote/detalhe/166017", " 20 ROLETES ACABADORA VOGELLI 14AB/AB500")</f>
      </c>
      <c r="C98" s="4" t="inlineStr">
        <is>
          <t>Não vendido</t>
        </is>
      </c>
      <c r="D98" s="4" t="inlineStr">
        <is>
          <t>0</t>
        </is>
      </c>
      <c r="E98" s="5" t="inlineStr">
        <is>
          <t>3.000,00</t>
        </is>
      </c>
      <c r="F98" s="4" t="inlineStr">
        <is>
          <t>250.00</t>
        </is>
      </c>
    </row>
    <row collapsed="false" customFormat="false" customHeight="false" hidden="false" ht="12.1" outlineLevel="0" r="99">
      <c r="A99" s="5" t="s">
        <f>=HYPERLINK("https://www.leilaoonline.net/lote/detalhe/166019", "089")</f>
      </c>
      <c r="B99" s="4" t="s">
        <f>=HYPERLINK("https://www.leilaoonline.net/lote/detalhe/166019", " 8 ROLETES INFERIOR 2 ROLETES SUPERIOR E 1 GUIA FX215")</f>
      </c>
      <c r="C99" s="4" t="inlineStr">
        <is>
          <t>Não vendido</t>
        </is>
      </c>
      <c r="D99" s="4" t="inlineStr">
        <is>
          <t>0</t>
        </is>
      </c>
      <c r="E99" s="5" t="inlineStr">
        <is>
          <t>2.000,00</t>
        </is>
      </c>
      <c r="F99" s="4" t="inlineStr">
        <is>
          <t>200.00</t>
        </is>
      </c>
    </row>
    <row collapsed="false" customFormat="false" customHeight="false" hidden="false" ht="12.1" outlineLevel="0" r="100">
      <c r="A100" s="5" t="s">
        <f>=HYPERLINK("https://www.leilaoonline.net/lote/detalhe/166023", "090")</f>
      </c>
      <c r="B100" s="4" t="s">
        <f>=HYPERLINK("https://www.leilaoonline.net/lote/detalhe/166023", " MOTOR DE GIRO DE KOMATSU PC200/PC220")</f>
      </c>
      <c r="C100" s="4" t="inlineStr">
        <is>
          <t>Não vendido</t>
        </is>
      </c>
      <c r="D100" s="4" t="inlineStr">
        <is>
          <t>1</t>
        </is>
      </c>
      <c r="E100" s="5" t="inlineStr">
        <is>
          <t>10.000,00</t>
        </is>
      </c>
      <c r="F100" s="4" t="inlineStr">
        <is>
          <t>500.00</t>
        </is>
      </c>
    </row>
    <row collapsed="false" customFormat="false" customHeight="false" hidden="false" ht="12.1" outlineLevel="0" r="101">
      <c r="A101" s="5" t="s">
        <f>=HYPERLINK("https://www.leilaoonline.net/lote/detalhe/166028", "091")</f>
      </c>
      <c r="B101" s="4" t="s">
        <f>=HYPERLINK("https://www.leilaoonline.net/lote/detalhe/166028", " RODA GUIA DE FX215")</f>
      </c>
      <c r="C101" s="4" t="inlineStr">
        <is>
          <t>Não vendido</t>
        </is>
      </c>
      <c r="D101" s="4" t="inlineStr">
        <is>
          <t>0</t>
        </is>
      </c>
      <c r="E101" s="5" t="inlineStr">
        <is>
          <t>1.000,00</t>
        </is>
      </c>
      <c r="F101" s="4" t="inlineStr">
        <is>
          <t>200.00</t>
        </is>
      </c>
    </row>
    <row collapsed="false" customFormat="false" customHeight="false" hidden="false" ht="12.1" outlineLevel="0" r="102">
      <c r="A102" s="5" t="s">
        <f>=HYPERLINK("https://www.leilaoonline.net/lote/detalhe/166029", "092")</f>
      </c>
      <c r="B102" s="4" t="s">
        <f>=HYPERLINK("https://www.leilaoonline.net/lote/detalhe/166029", " 2 RODA GUIA DE ACABADORA VOGELLI 14AB/AB500")</f>
      </c>
      <c r="C102" s="4" t="inlineStr">
        <is>
          <t>Não vendido</t>
        </is>
      </c>
      <c r="D102" s="4" t="inlineStr">
        <is>
          <t>0</t>
        </is>
      </c>
      <c r="E102" s="5" t="inlineStr">
        <is>
          <t>2.500,00</t>
        </is>
      </c>
      <c r="F102" s="4" t="inlineStr">
        <is>
          <t>200.00</t>
        </is>
      </c>
    </row>
    <row collapsed="false" customFormat="false" customHeight="false" hidden="false" ht="12.1" outlineLevel="0" r="103">
      <c r="A103" s="5" t="s">
        <f>=HYPERLINK("https://www.leilaoonline.net/lote/detalhe/166025", "093")</f>
      </c>
      <c r="B103" s="4" t="s">
        <f>=HYPERLINK("https://www.leilaoonline.net/lote/detalhe/166025", " PAR DE MOLAS DA ACADORA VOGELLI 14AB/AB500")</f>
      </c>
      <c r="C103" s="4" t="inlineStr">
        <is>
          <t>Não vendido</t>
        </is>
      </c>
      <c r="D103" s="4" t="inlineStr">
        <is>
          <t>0</t>
        </is>
      </c>
      <c r="E103" s="5" t="inlineStr">
        <is>
          <t>1.500,00</t>
        </is>
      </c>
      <c r="F103" s="4" t="inlineStr">
        <is>
          <t>200.00</t>
        </is>
      </c>
    </row>
    <row collapsed="false" customFormat="false" customHeight="false" hidden="false" ht="12.1" outlineLevel="0" r="104">
      <c r="A104" s="5" t="s">
        <f>=HYPERLINK("https://www.leilaoonline.net/lote/detalhe/166022", "094")</f>
      </c>
      <c r="B104" s="4" t="s">
        <f>=HYPERLINK("https://www.leilaoonline.net/lote/detalhe/166022", " GUINCHO HIDRÁULICO D8H/D8K")</f>
      </c>
      <c r="C104" s="4" t="inlineStr">
        <is>
          <t>Não vendido</t>
        </is>
      </c>
      <c r="D104" s="4" t="inlineStr">
        <is>
          <t>1</t>
        </is>
      </c>
      <c r="E104" s="5" t="inlineStr">
        <is>
          <t>20.000,00</t>
        </is>
      </c>
      <c r="F104" s="4" t="inlineStr">
        <is>
          <t>500.00</t>
        </is>
      </c>
    </row>
    <row collapsed="false" customFormat="false" customHeight="false" hidden="false" ht="12.1" outlineLevel="0" r="105">
      <c r="A105" s="5" t="s">
        <f>=HYPERLINK("https://www.leilaoonline.net/lote/detalhe/166020", "095")</f>
      </c>
      <c r="B105" s="4" t="s">
        <f>=HYPERLINK("https://www.leilaoonline.net/lote/detalhe/166020", "[ VÍDEO ] COROA DE GIRO FIATALLIS FX215")</f>
      </c>
      <c r="C105" s="4" t="inlineStr">
        <is>
          <t>Não vendido</t>
        </is>
      </c>
      <c r="D105" s="4" t="inlineStr">
        <is>
          <t>0</t>
        </is>
      </c>
      <c r="E105" s="5" t="inlineStr">
        <is>
          <t>6.000,00</t>
        </is>
      </c>
      <c r="F105" s="4" t="inlineStr">
        <is>
          <t>250.00</t>
        </is>
      </c>
    </row>
    <row collapsed="false" customFormat="false" customHeight="false" hidden="false" ht="12.1" outlineLevel="0" r="106">
      <c r="A106" s="5" t="s">
        <f>=HYPERLINK("https://www.leilaoonline.net/lote/detalhe/166024", "096")</f>
      </c>
      <c r="B106" s="4" t="s">
        <f>=HYPERLINK("https://www.leilaoonline.net/lote/detalhe/166024", " REDUTOR DE TRAÇÃO DA FIATALLIS FX215")</f>
      </c>
      <c r="C106" s="4" t="inlineStr">
        <is>
          <t>Não vendido</t>
        </is>
      </c>
      <c r="D106" s="4" t="inlineStr">
        <is>
          <t>0</t>
        </is>
      </c>
      <c r="E106" s="5" t="inlineStr">
        <is>
          <t>12.000,00</t>
        </is>
      </c>
      <c r="F106" s="4" t="inlineStr">
        <is>
          <t>500.00</t>
        </is>
      </c>
    </row>
    <row collapsed="false" customFormat="false" customHeight="false" hidden="false" ht="12.1" outlineLevel="0" r="107">
      <c r="A107" s="5" t="s">
        <f>=HYPERLINK("https://www.leilaoonline.net/lote/detalhe/166021", "097")</f>
      </c>
      <c r="B107" s="4" t="s">
        <f>=HYPERLINK("https://www.leilaoonline.net/lote/detalhe/166021", "[ VÍDEO ] COROA DE GIRO DE PC200")</f>
      </c>
      <c r="C107" s="4" t="inlineStr">
        <is>
          <t>Não vendido</t>
        </is>
      </c>
      <c r="D107" s="4" t="inlineStr">
        <is>
          <t>1</t>
        </is>
      </c>
      <c r="E107" s="5" t="inlineStr">
        <is>
          <t>6.000,00</t>
        </is>
      </c>
      <c r="F107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2026-06-30T02:21:38.00Z</dcterms:created>
  <dc:creator>Tellks Tecnologia</dc:creator>
  <cp:revision>0</cp:revision>
</cp:coreProperties>
</file>