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9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AR CONDICIONADO, BRINQUEDOS, TÊNIS, FERRAMENTAS, TINTAS E ITENS DE BAZAR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12/04/2023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=HYPERLINK("https://www.leilaoonline.net/lote/detalhe/171663", "000")</f>
      </c>
      <c r="B11" s="4" t="s">
        <f>=HYPERLINK("https://www.leilaoonline.net/lote/detalhe/171663", "[ VÍDEO ] MAQUETE FERRORAMA  PROFISSIONAL,  ELÉTRICO, COMPOSTA POR COMPOSIÇÃO DE LOCOMOTIVA ALL, TRILHOS C/ TRAJETO EM TÚNEIS , PONTES E PAISAGENS, COMPOSTO TAMBEM POR MAQUETE DE EDIFÍCIO DE 18 ANDARES, VEÍCULOS E OUTROS ACESSÓRIOS, MESA DE CONTROLE C/ REGULAGEM DE VELOCIDADE E ACIONAMENTO DE MUDANÇ")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490,00</t>
        </is>
      </c>
      <c r="F11" s="4" t="inlineStr">
        <is>
          <t>100.00</t>
        </is>
      </c>
    </row>
    <row collapsed="false" customFormat="false" customHeight="false" hidden="false" ht="12.1" outlineLevel="0" r="12">
      <c r="A12" s="5" t="s">
        <f>=HYPERLINK("https://www.leilaoonline.net/lote/detalhe/170334", "001")</f>
      </c>
      <c r="B12" s="4" t="s">
        <f>=HYPERLINK("https://www.leilaoonline.net/lote/detalhe/170334", " LOTE CONTENDO 02 UNIDADES EXTERNAS DE  AR CONDICIONADO E 01 UNIDADE INTERNA. MARCAS MIDEA 18.000 BTU E RHEEM. TODOS 220V. (L-01)")</f>
      </c>
      <c r="C12" s="4" t="inlineStr">
        <is>
          <t>Não vendido</t>
        </is>
      </c>
      <c r="D12" s="4" t="inlineStr">
        <is>
          <t>1</t>
        </is>
      </c>
      <c r="E12" s="5" t="inlineStr">
        <is>
          <t>80,00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=HYPERLINK("https://www.leilaoonline.net/lote/detalhe/172688", "002")</f>
      </c>
      <c r="B13" s="4" t="s">
        <f>=HYPERLINK("https://www.leilaoonline.net/lote/detalhe/172688", " LOTE CONTENDO DIVERSAS FERRAMENTAS, SENDO;  TRENAS, ALICATE PRESSÃO , BROCA DIAMANTADA DE PERFURATRIZ SDS MAX, E OUTRAS , ( NO ESTADO), CONFORME FOTOS. ( M-01)")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80,00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=HYPERLINK("https://www.leilaoonline.net/lote/detalhe/170337", "003")</f>
      </c>
      <c r="B14" s="4" t="s">
        <f>=HYPERLINK("https://www.leilaoonline.net/lote/detalhe/170337", " LOTE CONTENDO 02  UNIDADES EXTERNA DE  AR CONDICIONADO E 01 UNIDADE INTERNA. MARCAS ELGIN E SPRINGER , TODOS 220V. (L-02).")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80,00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=HYPERLINK("https://www.leilaoonline.net/lote/detalhe/170332", "004")</f>
      </c>
      <c r="B15" s="4" t="s">
        <f>=HYPERLINK("https://www.leilaoonline.net/lote/detalhe/170332", " LOTE CONTENDO 02  UNIDADES EXTERNA DE  AR CONDICIONADO E 01 UNIDADE INTERNA.MARCAS ELGIN E RHEEM ,TODOS 220V. (L-03).")</f>
      </c>
      <c r="C15" s="4" t="inlineStr">
        <is>
          <t>Não vendido</t>
        </is>
      </c>
      <c r="D15" s="4" t="inlineStr">
        <is>
          <t>2</t>
        </is>
      </c>
      <c r="E15" s="5" t="inlineStr">
        <is>
          <t>180,00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=HYPERLINK("https://www.leilaoonline.net/lote/detalhe/170335", "005")</f>
      </c>
      <c r="B16" s="4" t="s">
        <f>=HYPERLINK("https://www.leilaoonline.net/lote/detalhe/170335", " LOTE CONTENDO 02  UNIDADES EXTERNA DE  AR CONDICIONADO E 01 UNIDADE INTERNA. MARCAS GREE 18.000 E ELETROLUX 9.000 BTUs TODOS 220V. CONFORME FOTOS, ( L-04)")</f>
      </c>
      <c r="C16" s="4" t="inlineStr">
        <is>
          <t>Não vendido</t>
        </is>
      </c>
      <c r="D16" s="4" t="inlineStr">
        <is>
          <t>2</t>
        </is>
      </c>
      <c r="E16" s="5" t="inlineStr">
        <is>
          <t>180,00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=HYPERLINK("https://www.leilaoonline.net/lote/detalhe/170336", "006")</f>
      </c>
      <c r="B17" s="4" t="s">
        <f>=HYPERLINK("https://www.leilaoonline.net/lote/detalhe/170336", " LOTE CONTENDO 02  UNIDADES EXTERNA DE  AR CONDICIONADO E 01 UNIDADE INTERNA. MARCAS CONSUL E ELGIN, COMFREE, TODOS 220V. CONFORME FOTOS, ( L-05).")</f>
      </c>
      <c r="C17" s="4" t="inlineStr">
        <is>
          <t>Não vendido</t>
        </is>
      </c>
      <c r="D17" s="4" t="inlineStr">
        <is>
          <t>3</t>
        </is>
      </c>
      <c r="E17" s="5" t="inlineStr">
        <is>
          <t>230,00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=HYPERLINK("https://www.leilaoonline.net/lote/detalhe/172668", "007")</f>
      </c>
      <c r="B18" s="4" t="s">
        <f>=HYPERLINK("https://www.leilaoonline.net/lote/detalhe/172668", " LOTE CONTENDO 20 UNIDADES DE  MOSQUETÃO GANCHO OLHAL ,( NO ESTADO), CONFORME FOTOS.")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80,00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=HYPERLINK("https://www.leilaoonline.net/lote/detalhe/172670", "008")</f>
      </c>
      <c r="B19" s="4" t="s">
        <f>=HYPERLINK("https://www.leilaoonline.net/lote/detalhe/172670", " Lote contendo 80 unidades de Trenas de Diversas marcas e modelos, conforme fotos.")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80,00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=HYPERLINK("https://www.leilaoonline.net/lote/detalhe/172671", "009")</f>
      </c>
      <c r="B20" s="4" t="s">
        <f>=HYPERLINK("https://www.leilaoonline.net/lote/detalhe/172671", " LOTE CONTENDO 20 GARRAFÕES TÉRMICOS , VÁRIOS TAMANHOS, MODELOS CORES E MARCAS. ( NO ESTADO).")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80,00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=HYPERLINK("https://www.leilaoonline.net/lote/detalhe/170318", "010")</f>
      </c>
      <c r="B21" s="4" t="s">
        <f>=HYPERLINK("https://www.leilaoonline.net/lote/detalhe/170318", "[ VÍDEO ] LOTE ÚNICO, CONTENDO 01 PALETE C/ DIVERSAS LATAS DE TINTAS, GALÕES, BALDES, SOLVENTES, DIVERSAS CAIXAS C/ SPRAY, ADESIVOS, E OUTRAS SOBRAS, ITENS,  DIVERSOS.( NO ESTADO).")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80,00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=HYPERLINK("https://www.leilaoonline.net/lote/detalhe/170314", "011")</f>
      </c>
      <c r="B22" s="4" t="s">
        <f>=HYPERLINK("https://www.leilaoonline.net/lote/detalhe/170314", "[ VÍDEO ] 20 BRACELETES DE LUXO / PULSEIRA C/ PUNHO ABERTO EM METAL C/ TEXTURA E CRAVEJADO C/ PEDRARIAS, DIVERSOS TAMANHO E MODELOS, ( SEM USO).")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80,00</t>
        </is>
      </c>
      <c r="F22" s="4" t="inlineStr">
        <is>
          <t>50.00</t>
        </is>
      </c>
    </row>
    <row collapsed="false" customFormat="false" customHeight="false" hidden="false" ht="12.1" outlineLevel="0" r="23">
      <c r="A23" s="5" t="s">
        <f>=HYPERLINK("https://www.leilaoonline.net/lote/detalhe/170333", "012")</f>
      </c>
      <c r="B23" s="4" t="s">
        <f>=HYPERLINK("https://www.leilaoonline.net/lote/detalhe/170333", " LOTE CONTENDO 05 UNIDADES INTERNA DE  AR CONDICIONADO DIVERSAS MARCAS E MODELOS CONFORME FOTOS.")</f>
      </c>
      <c r="C23" s="4" t="inlineStr">
        <is>
          <t>Não vendido</t>
        </is>
      </c>
      <c r="D23" s="4" t="inlineStr">
        <is>
          <t>2</t>
        </is>
      </c>
      <c r="E23" s="5" t="inlineStr">
        <is>
          <t>130,00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=HYPERLINK("https://www.leilaoonline.net/lote/detalhe/172669", "013")</f>
      </c>
      <c r="B24" s="4" t="s">
        <f>=HYPERLINK("https://www.leilaoonline.net/lote/detalhe/172669", " LOTE CONTENDO 20 UNIDADES DE  MOSQUETÃO GANCHO OLHAL ,( NO ESTADO), CONFORME FOTOS.")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80,00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=HYPERLINK("https://www.leilaoonline.net/lote/detalhe/172672", "014")</f>
      </c>
      <c r="B25" s="4" t="s">
        <f>=HYPERLINK("https://www.leilaoonline.net/lote/detalhe/172672", " Lote contendo 80 unidades de Trenas de Diversas marcas e modelos, conforme fotos.")</f>
      </c>
      <c r="C25" s="4" t="inlineStr">
        <is>
          <t>Vendido</t>
        </is>
      </c>
      <c r="D25" s="4" t="inlineStr">
        <is>
          <t>1</t>
        </is>
      </c>
      <c r="E25" s="5" t="inlineStr">
        <is>
          <t>80,00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=HYPERLINK("https://www.leilaoonline.net/lote/detalhe/170301", "015")</f>
      </c>
      <c r="B26" s="4" t="s">
        <f>=HYPERLINK("https://www.leilaoonline.net/lote/detalhe/170301", " LOTE C/ 12 UNIDADES DE PORTA RETRATOS DE TIMES FUTEBOL PAULISTA ( SÃO PAULO, PALMEIRAS E SANTOS) EM ALUMÍNIO, PRODUTO OFICIAL LICENCIADO C/ SELO HOLOGRÁFICO DE ORIGINALIDADE, ( SEM USO, NA CAIXA).")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80,00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=HYPERLINK("https://www.leilaoonline.net/lote/detalhe/170346", "016")</f>
      </c>
      <c r="B27" s="4" t="s">
        <f>=HYPERLINK("https://www.leilaoonline.net/lote/detalhe/170346", "[ VÍDEO ]  ANTIGA MONARK BARRINHA CIRCULAR ARO 14C/ DIVERSOS ACESSÓRIOS, P/ COLECIONADORES.")</f>
      </c>
      <c r="C27" s="4" t="inlineStr">
        <is>
          <t>Não vendido</t>
        </is>
      </c>
      <c r="D27" s="4" t="inlineStr">
        <is>
          <t>1</t>
        </is>
      </c>
      <c r="E27" s="5" t="inlineStr">
        <is>
          <t>80,00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=HYPERLINK("https://www.leilaoonline.net/lote/detalhe/170340", "017")</f>
      </c>
      <c r="B28" s="4" t="s">
        <f>=HYPERLINK("https://www.leilaoonline.net/lote/detalhe/170340", " Televisão Antiga, década de 1970, para colecinadores totalmente original, ( no estado), conforme fotos")</f>
      </c>
      <c r="C28" s="4" t="inlineStr">
        <is>
          <t>Vendido</t>
        </is>
      </c>
      <c r="D28" s="4" t="inlineStr">
        <is>
          <t>1</t>
        </is>
      </c>
      <c r="E28" s="5" t="inlineStr">
        <is>
          <t>80,00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=HYPERLINK("https://www.leilaoonline.net/lote/detalhe/172673", "018")</f>
      </c>
      <c r="B29" s="4" t="s">
        <f>=HYPERLINK("https://www.leilaoonline.net/lote/detalhe/172673", " PALETE C/ DIVERSOS ROLOS DE MANGUEIRAS (NO ESTADO)")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80,00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=HYPERLINK("https://www.leilaoonline.net/lote/detalhe/172674", "019")</f>
      </c>
      <c r="B30" s="4" t="s">
        <f>=HYPERLINK("https://www.leilaoonline.net/lote/detalhe/172674", " LOTE CONTENDO 20 UNIDADES DE  MOSQUETÃO GANCHO OLHAL ,( NO ESTADO), CONFORME FOTOS.")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80,00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=HYPERLINK("https://www.leilaoonline.net/lote/detalhe/172676", "020")</f>
      </c>
      <c r="B31" s="4" t="s">
        <f>=HYPERLINK("https://www.leilaoonline.net/lote/detalhe/172676", " Lote contendo 80 unidades de Trenas de Diversas marcas e modelos, conforme fotos.")</f>
      </c>
      <c r="C31" s="4" t="inlineStr">
        <is>
          <t>Vendido</t>
        </is>
      </c>
      <c r="D31" s="4" t="inlineStr">
        <is>
          <t>1</t>
        </is>
      </c>
      <c r="E31" s="5" t="inlineStr">
        <is>
          <t>80,00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=HYPERLINK("https://www.leilaoonline.net/lote/detalhe/172675", "021")</f>
      </c>
      <c r="B32" s="4" t="s">
        <f>=HYPERLINK("https://www.leilaoonline.net/lote/detalhe/172675", " LOTE CONTENDO 20 UNIDADES DE  MOSQUETÃO GANCHO OLHAL ,( NO ESTADO), CONFORME FOTOS.")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80,00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=HYPERLINK("https://www.leilaoonline.net/lote/detalhe/170315", "022")</f>
      </c>
      <c r="B33" s="4" t="s">
        <f>=HYPERLINK("https://www.leilaoonline.net/lote/detalhe/170315", "[ VÍDEO ] 20 BRACELETES DE LUXO / PULSEIRA C/ PUNHO ABERTO EM METAL C/ TEXTURA E CRAVEJADO C/ PEDRARIAS, DIVERSOS TAMANHO E MODELOS, ( SEM USO).")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80,00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=HYPERLINK("https://www.leilaoonline.net/lote/detalhe/172679", "023")</f>
      </c>
      <c r="B34" s="4" t="s">
        <f>=HYPERLINK("https://www.leilaoonline.net/lote/detalhe/172679", " LOTE CONTENDO 07 TVs , DE VÁRIAS MARCAS, POLEGADAS E MODELOS, LED, HDMI E OUTRAS, (  P/ CONSERTO OU APROVEITAMENTO DE PEÇAS).")</f>
      </c>
      <c r="C34" s="4" t="inlineStr">
        <is>
          <t>Não vendido</t>
        </is>
      </c>
      <c r="D34" s="4" t="inlineStr">
        <is>
          <t>2</t>
        </is>
      </c>
      <c r="E34" s="5" t="inlineStr">
        <is>
          <t>130,00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=HYPERLINK("https://www.leilaoonline.net/lote/detalhe/170300", "024")</f>
      </c>
      <c r="B35" s="4" t="s">
        <f>=HYPERLINK("https://www.leilaoonline.net/lote/detalhe/170300", " LOTE C/ 12 UNIDADES DE PORTA RETRATOS DE TIMES FUTEBOL PAULISTA ( SÃO PAULO, PALMEIRAS E SANTOS) EM ALUMÍNIO, PRODUTO OFICIAL LICENCIADO C/ SELO HOLOGRÁFICO DE ORIGINALIDADE, ( SEM USO, NA CAIXA).")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80,00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=HYPERLINK("https://www.leilaoonline.net/lote/detalhe/172680", "025")</f>
      </c>
      <c r="B36" s="4" t="s">
        <f>=HYPERLINK("https://www.leilaoonline.net/lote/detalhe/172680", " LOTE CONTENDO 20 UNIDADES DE  MOSQUETÃO GANCHO OLHAL ,( NO ESTADO), CONFORME FOTOS.")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80,00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=HYPERLINK("https://www.leilaoonline.net/lote/detalhe/172700", "026")</f>
      </c>
      <c r="B37" s="4" t="s">
        <f>=HYPERLINK("https://www.leilaoonline.net/lote/detalhe/172700", "LOTE CONTENDO 07 TVs , DE VÁRIAS MARCAS, POLEGADAS E MODELOS, LED, HDMI E OUTRAS, (  P/ CONSERTO OU APROVEITAMENTO DE PEÇAS).")</f>
      </c>
      <c r="C37" s="4" t="inlineStr">
        <is>
          <t>Não vendido</t>
        </is>
      </c>
      <c r="D37" s="4" t="inlineStr">
        <is>
          <t>1</t>
        </is>
      </c>
      <c r="E37" s="5" t="inlineStr">
        <is>
          <t>80,00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=HYPERLINK("https://www.leilaoonline.net/lote/detalhe/170313", "027")</f>
      </c>
      <c r="B38" s="4" t="s">
        <f>=HYPERLINK("https://www.leilaoonline.net/lote/detalhe/170313", " CHEQUE ORIGINAL 14 MESES DE ALUGUEL DO SR MADRUGA PARA O ATOR EDGAR VIVAR  (O Sr BARRIGA) DO CHAVES. ESSE CHEQUE FOI ENTREGUE NO PROGRAMA PÂNICO NA TV NO DIA 18/09/2011, É TOTALMENTE ORIGINAL E EXCLUSIVO, MEDINDO; 2,44 X 1,25 RELÍQUIA PARA COLECIONADORES, SEGUE FOTOS E VÍDEO DO DIA DA ENTREGA.")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80,00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=HYPERLINK("https://www.leilaoonline.net/lote/detalhe/170307", "028")</f>
      </c>
      <c r="B39" s="4" t="s">
        <f>=HYPERLINK("https://www.leilaoonline.net/lote/detalhe/170307", " LOTE C/ 12 UNIDADES DE PORTA RETRATOS DE TIMES FUTEBOL PAULISTA ( SÃO PAULO, PALMEIRAS E SANTOS) EM ALUMÍNIO, PRODUTO OFICIAL LICENCIADO C/ SELO HOLOGRÁFICO DE ORIGINALIDADE, ( SEM USO, NA CAIXA).")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80,00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=HYPERLINK("https://www.leilaoonline.net/lote/detalhe/172701", "029")</f>
      </c>
      <c r="B40" s="4" t="s">
        <f>=HYPERLINK("https://www.leilaoonline.net/lote/detalhe/172701", "LOTE CONTENDO 10 TVs , DE VÁRIAS MARCAS, POLEGADAS E MODELOS, LED, HDMI E OUTRAS, (  P/ CONSERTO OU APROVEITAMENTO DE PEÇAS).")</f>
      </c>
      <c r="C40" s="4" t="inlineStr">
        <is>
          <t>Não vendido</t>
        </is>
      </c>
      <c r="D40" s="4" t="inlineStr">
        <is>
          <t>1</t>
        </is>
      </c>
      <c r="E40" s="5" t="inlineStr">
        <is>
          <t>80,00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=HYPERLINK("https://www.leilaoonline.net/lote/detalhe/172702", "030")</f>
      </c>
      <c r="B41" s="4" t="s">
        <f>=HYPERLINK("https://www.leilaoonline.net/lote/detalhe/172702", "LOTE CONTENDO 03 TVs , PHILCO E SAMSUNG  LED, HDMI  (  P/ CONSERTO OU APROVEITAMENTO DE PEÇAS).")</f>
      </c>
      <c r="C41" s="4" t="inlineStr">
        <is>
          <t>Não vendido</t>
        </is>
      </c>
      <c r="D41" s="4" t="inlineStr">
        <is>
          <t>1</t>
        </is>
      </c>
      <c r="E41" s="5" t="inlineStr">
        <is>
          <t>80,00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=HYPERLINK("https://www.leilaoonline.net/lote/detalhe/170331", "031")</f>
      </c>
      <c r="B42" s="4" t="s">
        <f>=HYPERLINK("https://www.leilaoonline.net/lote/detalhe/170331", "LOTE CONTENDO 05 JOGOS DE TAPETES COMPLETOS PARA VEÍCULOS DIVERSAS MARCAS; HONDA, GM, VW, CITROEN, GM, FORD e OUTROS.  LACRADOS NO PLÁSTICO.( SEM USO).")</f>
      </c>
      <c r="C42" s="4" t="inlineStr">
        <is>
          <t>Não vendido</t>
        </is>
      </c>
      <c r="D42" s="4" t="inlineStr">
        <is>
          <t>1</t>
        </is>
      </c>
      <c r="E42" s="5" t="inlineStr">
        <is>
          <t>80,00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=HYPERLINK("https://www.leilaoonline.net/lote/detalhe/170341", "032")</f>
      </c>
      <c r="B43" s="4" t="s">
        <f>=HYPERLINK("https://www.leilaoonline.net/lote/detalhe/170341", " 50 UNIDADES DE COFRINHOS DE PLÁSTICO INJETADO, SENDO MODELOS: PORQUINHOS, COELHINHOS, BOLINHAS DE FUTEBOL, ( SEM USO).")</f>
      </c>
      <c r="C43" s="4" t="inlineStr">
        <is>
          <t>Não vendido</t>
        </is>
      </c>
      <c r="D43" s="4" t="inlineStr">
        <is>
          <t>2</t>
        </is>
      </c>
      <c r="E43" s="5" t="inlineStr">
        <is>
          <t>130,00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=HYPERLINK("https://www.leilaoonline.net/lote/detalhe/170281", "033")</f>
      </c>
      <c r="B44" s="4" t="s">
        <f>=HYPERLINK("https://www.leilaoonline.net/lote/detalhe/170281", "LOTE CONTENDO 20 CAIXAS DE JOGO PULA SAPINHO ORIGINAL MARCA GULLIVER , ( NA CAIXA E  SEM USO ). BRINQUEDO SENSAÇÃO DA DECADA DE 1990, PARA CRIANÇAS E ADULTOS.")</f>
      </c>
      <c r="C44" s="4" t="inlineStr">
        <is>
          <t>Não vendido</t>
        </is>
      </c>
      <c r="D44" s="4" t="inlineStr">
        <is>
          <t>3</t>
        </is>
      </c>
      <c r="E44" s="5" t="inlineStr">
        <is>
          <t>180,00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=HYPERLINK("https://www.leilaoonline.net/lote/detalhe/170338", "034")</f>
      </c>
      <c r="B45" s="4" t="s">
        <f>=HYPERLINK("https://www.leilaoonline.net/lote/detalhe/170338", " 20 UNIDADES DE BERMUDAS MASCULINA MARCA POOL, ( SEM USO).")</f>
      </c>
      <c r="C45" s="4" t="inlineStr">
        <is>
          <t>Não vendido</t>
        </is>
      </c>
      <c r="D45" s="4" t="inlineStr">
        <is>
          <t>1</t>
        </is>
      </c>
      <c r="E45" s="5" t="inlineStr">
        <is>
          <t>80,00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=HYPERLINK("https://www.leilaoonline.net/lote/detalhe/170308", "035")</f>
      </c>
      <c r="B46" s="4" t="s">
        <f>=HYPERLINK("https://www.leilaoonline.net/lote/detalhe/170308", " LOTE C/ 12 UNIDADES DE PORTA RETRATOS DE TIMES FUTEBOL PAULISTA ( SÃO PAULO, PALMEIRAS E SANTOS) EM ALUMÍNIO, PRODUTO OFICIAL LICENCIADO C/ SELO HOLOGRÁFICO DE ORIGINALIDADE, ( SEM USO, NA CAIXA).")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80,00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=HYPERLINK("https://www.leilaoonline.net/lote/detalhe/170280", "036")</f>
      </c>
      <c r="B47" s="4" t="s">
        <f>=HYPERLINK("https://www.leilaoonline.net/lote/detalhe/170280", "LOTE CONTENDO 20 CAIXAS DE JOGO PULA SAPINHO ORIGINAL MARCA GULLIVER , ( NA CAIXA E  SEM USO ). BRINQUEDO SENSAÇÃO DA DECADA DE 1990, PARA CRIANÇAS E ADULTOS.")</f>
      </c>
      <c r="C47" s="4" t="inlineStr">
        <is>
          <t>Não vendido</t>
        </is>
      </c>
      <c r="D47" s="4" t="inlineStr">
        <is>
          <t>3</t>
        </is>
      </c>
      <c r="E47" s="5" t="inlineStr">
        <is>
          <t>180,00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=HYPERLINK("https://www.leilaoonline.net/lote/detalhe/170312", "037")</f>
      </c>
      <c r="B48" s="4" t="s">
        <f>=HYPERLINK("https://www.leilaoonline.net/lote/detalhe/170312", "[ VÍDEO ] LOTE CONTENDO 70 UNIDADES DE  BRINQUEDOS  COLECIONÁVEIS , VÁRIOS MODELOS, MARCAS  E TAMANHOS, CONFORME AS FOTOS, P/ COLECIONADORES  ( VÁRIOS SÃO RAROS).")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80,00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=HYPERLINK("https://www.leilaoonline.net/lote/detalhe/170343", "038")</f>
      </c>
      <c r="B49" s="4" t="s">
        <f>=HYPERLINK("https://www.leilaoonline.net/lote/detalhe/170343", " 50 UNIDADES DE COFRINHOS DE PLÁSTICO INJETADO, SENDO MODELOS: PORQUINHOS, COELHINHOS, BOLINHAS DE FUTEBOL, ( SEM USO).")</f>
      </c>
      <c r="C49" s="4" t="inlineStr">
        <is>
          <t>Não vendido</t>
        </is>
      </c>
      <c r="D49" s="4" t="inlineStr">
        <is>
          <t>4</t>
        </is>
      </c>
      <c r="E49" s="5" t="inlineStr">
        <is>
          <t>230,00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=HYPERLINK("https://www.leilaoonline.net/lote/detalhe/170282", "039")</f>
      </c>
      <c r="B50" s="4" t="s">
        <f>=HYPERLINK("https://www.leilaoonline.net/lote/detalhe/170282", "LOTE CONTENDO 20 CAIXAS DE JOGO PULA SAPINHO ORIGINAL MARCA GULLIVER , ( NA CAIXA E  SEM USO ). BRINQUEDO SENSAÇÃO DA DECADA DE 1990, PARA CRIANÇAS E ADULTOS.")</f>
      </c>
      <c r="C50" s="4" t="inlineStr">
        <is>
          <t>Não vendido</t>
        </is>
      </c>
      <c r="D50" s="4" t="inlineStr">
        <is>
          <t>2</t>
        </is>
      </c>
      <c r="E50" s="5" t="inlineStr">
        <is>
          <t>130,00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=HYPERLINK("https://www.leilaoonline.net/lote/detalhe/170351", "040")</f>
      </c>
      <c r="B51" s="4" t="s">
        <f>=HYPERLINK("https://www.leilaoonline.net/lote/detalhe/170351", "25 CAIXINHAS DE LÁPIS DE COR, SENDO 06 LÁPIS CADA, CONFORME FOTOS. ( SEM USO).")</f>
      </c>
      <c r="C51" s="4" t="inlineStr">
        <is>
          <t>Não vendido</t>
        </is>
      </c>
      <c r="D51" s="4" t="inlineStr">
        <is>
          <t>1</t>
        </is>
      </c>
      <c r="E51" s="5" t="inlineStr">
        <is>
          <t>80,00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=HYPERLINK("https://www.leilaoonline.net/lote/detalhe/170299", "041")</f>
      </c>
      <c r="B52" s="4" t="s">
        <f>=HYPERLINK("https://www.leilaoonline.net/lote/detalhe/170299", " LOTE CONTENDO 12 PARES DE TÊNIS MARCA TOPPER ORIGINAL, DIVERSAS NUMERAÇÕES, (SEM USO).")</f>
      </c>
      <c r="C52" s="4" t="inlineStr">
        <is>
          <t>Não vendido</t>
        </is>
      </c>
      <c r="D52" s="4" t="inlineStr">
        <is>
          <t>10</t>
        </is>
      </c>
      <c r="E52" s="5" t="inlineStr">
        <is>
          <t>530,00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=HYPERLINK("https://www.leilaoonline.net/lote/detalhe/170279", "042")</f>
      </c>
      <c r="B53" s="4" t="s">
        <f>=HYPERLINK("https://www.leilaoonline.net/lote/detalhe/170279", "LOTE CONTENDO 20 CAIXAS DE JOGO PULA SAPINHO ORIGINAL MARCA GULLIVER , ( NA CAIXA E  SEM USO ). BRINQUEDO SENSAÇÃO DA DECADA DE 1990, PARA CRIANÇAS E ADULTOS.")</f>
      </c>
      <c r="C53" s="4" t="inlineStr">
        <is>
          <t>Não vendido</t>
        </is>
      </c>
      <c r="D53" s="4" t="inlineStr">
        <is>
          <t>1</t>
        </is>
      </c>
      <c r="E53" s="5" t="inlineStr">
        <is>
          <t>80,00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=HYPERLINK("https://www.leilaoonline.net/lote/detalhe/170309", "043")</f>
      </c>
      <c r="B54" s="4" t="s">
        <f>=HYPERLINK("https://www.leilaoonline.net/lote/detalhe/170309", " LOTE C/ 12 UNIDADES DE PORTA RETRATOS DE TIMES FUTEBOL PAULISTA ( SÃO PAULO, PALMEIRAS E SANTOS) EM ALUMÍNIO, PRODUTO OFICIAL LICENCIADO C/ SELO HOLOGRÁFICO DE ORIGINALIDADE, ( SEM USO, NA CAIXA).")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80,00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=HYPERLINK("https://www.leilaoonline.net/lote/detalhe/170323", "044")</f>
      </c>
      <c r="B55" s="4" t="s">
        <f>=HYPERLINK("https://www.leilaoonline.net/lote/detalhe/170323", "[ VÍDEO ] 20 BRACELETES DE LUXO / PULSEIRA C/ PUNHO ABERTO EM METAL C/ TEXTURA E CRAVEJADO C/ PEDRARIAS, DIVERSOS TAMANHO E MODELOS, ( SEM USO).")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80,00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=HYPERLINK("https://www.leilaoonline.net/lote/detalhe/172677", "045")</f>
      </c>
      <c r="B56" s="4" t="s">
        <f>=HYPERLINK("https://www.leilaoonline.net/lote/detalhe/172677", " Lote contendo 80 unidades de Trenas de Diversas marcas e modelos, conforme fotos.")</f>
      </c>
      <c r="C56" s="4" t="inlineStr">
        <is>
          <t>Não vendido</t>
        </is>
      </c>
      <c r="D56" s="4" t="inlineStr">
        <is>
          <t>3</t>
        </is>
      </c>
      <c r="E56" s="5" t="inlineStr">
        <is>
          <t>180,00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=HYPERLINK("https://www.leilaoonline.net/lote/detalhe/170324", "046")</f>
      </c>
      <c r="B57" s="4" t="s">
        <f>=HYPERLINK("https://www.leilaoonline.net/lote/detalhe/170324", "[ VÍDEO ] 20 BRACELETES DE LUXO / PULSEIRA C/ PUNHO ABERTO EM METAL C/ TEXTURA E CRAVEJADO C/ PEDRARIAS, DIVERSOS TAMANHO E MODELOS, ( SEM USO).")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80,00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=HYPERLINK("https://www.leilaoonline.net/lote/detalhe/170370", "047")</f>
      </c>
      <c r="B58" s="4" t="s">
        <f>=HYPERLINK("https://www.leilaoonline.net/lote/detalhe/170370", " CHURRASQUEIRA / DEFUMADOR EM INOX, MARCA CHURRASCO BRASILEIRO C/ RELÓGIO DE TEMPERATURA.( NO ESTADO)")</f>
      </c>
      <c r="C58" s="4" t="inlineStr">
        <is>
          <t>Não vendido</t>
        </is>
      </c>
      <c r="D58" s="4" t="inlineStr">
        <is>
          <t>2</t>
        </is>
      </c>
      <c r="E58" s="5" t="inlineStr">
        <is>
          <t>130,00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=HYPERLINK("https://www.leilaoonline.net/lote/detalhe/170277", "048")</f>
      </c>
      <c r="B59" s="4" t="s">
        <f>=HYPERLINK("https://www.leilaoonline.net/lote/detalhe/170277", "COLEÇÃO CONTENDO 25 UNIDADES POUPANÇUDOS  COLECIONÁVEIS , VÁRIOS MODELOS, P/ COLECIONADORES   (VÁRIOS RAROS). C- 03")</f>
      </c>
      <c r="C59" s="4" t="inlineStr">
        <is>
          <t>Não vendido</t>
        </is>
      </c>
      <c r="D59" s="4" t="inlineStr">
        <is>
          <t>1</t>
        </is>
      </c>
      <c r="E59" s="5" t="inlineStr">
        <is>
          <t>80,00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=HYPERLINK("https://www.leilaoonline.net/lote/detalhe/170350", "049")</f>
      </c>
      <c r="B60" s="4" t="s">
        <f>=HYPERLINK("https://www.leilaoonline.net/lote/detalhe/170350", " 50 UNIDADES DE COFRINHOS DE PLÁSTICO INJETADO, SENDO MODELOS: PORQUINHOS, COELHINHOS, BOLINHAS DE FUTEBOL, ( SEM USO).")</f>
      </c>
      <c r="C60" s="4" t="inlineStr">
        <is>
          <t>Não vendido</t>
        </is>
      </c>
      <c r="D60" s="4" t="inlineStr">
        <is>
          <t>2</t>
        </is>
      </c>
      <c r="E60" s="5" t="inlineStr">
        <is>
          <t>130,00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=HYPERLINK("https://www.leilaoonline.net/lote/detalhe/170321", "050")</f>
      </c>
      <c r="B61" s="4" t="s">
        <f>=HYPERLINK("https://www.leilaoonline.net/lote/detalhe/170321", "[ VÍDEO ] 20 BRACELETES DE LUXO / PULSEIRA C/ PUNHO ABERTO EM METAL C/ TEXTURA E CRAVEJADO C/ PEDRARIAS, DIVERSOS TAMANHO E MODELOS, ( SEM USO).")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80,00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=HYPERLINK("https://www.leilaoonline.net/lote/detalhe/172678", "051")</f>
      </c>
      <c r="B62" s="4" t="s">
        <f>=HYPERLINK("https://www.leilaoonline.net/lote/detalhe/172678", " LOTE CONTENDO 20 GARRAFÕES TÉRMICOS , VÁRIOS TAMANHOS, MODELOS CORES E MARCAS. ( NO ESTADO).")</f>
      </c>
      <c r="C62" s="4" t="inlineStr">
        <is>
          <t>Não vendido</t>
        </is>
      </c>
      <c r="D62" s="4" t="inlineStr">
        <is>
          <t>1</t>
        </is>
      </c>
      <c r="E62" s="5" t="inlineStr">
        <is>
          <t>80,00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=HYPERLINK("https://www.leilaoonline.net/lote/detalhe/172682", "052")</f>
      </c>
      <c r="B63" s="4" t="s">
        <f>=HYPERLINK("https://www.leilaoonline.net/lote/detalhe/172682", " Lote contendo 80 unidades de Trenas de Diversas marcas e modelos, conforme fotos.")</f>
      </c>
      <c r="C63" s="4" t="inlineStr">
        <is>
          <t>Não vendido</t>
        </is>
      </c>
      <c r="D63" s="4" t="inlineStr">
        <is>
          <t>2</t>
        </is>
      </c>
      <c r="E63" s="5" t="inlineStr">
        <is>
          <t>130,00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=HYPERLINK("https://www.leilaoonline.net/lote/detalhe/170298", "053")</f>
      </c>
      <c r="B64" s="4" t="s">
        <f>=HYPERLINK("https://www.leilaoonline.net/lote/detalhe/170298", " LOTE CONTENDO 12 PARES DE TÊNIS MARCA TOPPER ORIGINAL, DIVERSAS NUMERAÇÕES, (SEM USO).")</f>
      </c>
      <c r="C64" s="4" t="inlineStr">
        <is>
          <t>Vendido</t>
        </is>
      </c>
      <c r="D64" s="4" t="inlineStr">
        <is>
          <t>6</t>
        </is>
      </c>
      <c r="E64" s="5" t="inlineStr">
        <is>
          <t>330,00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=HYPERLINK("https://www.leilaoonline.net/lote/detalhe/170316", "054")</f>
      </c>
      <c r="B65" s="4" t="s">
        <f>=HYPERLINK("https://www.leilaoonline.net/lote/detalhe/170316", "[ VÍDEO ] 20 BRACELETES DE LUXO / PULSEIRA C/ PUNHO ABERTO EM METAL C/ TEXTURA E CRAVEJADO C/ PEDRARIAS, DIVERSOS TAMANHO E MODELOS, ( SEM USO).")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80,00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=HYPERLINK("https://www.leilaoonline.net/lote/detalhe/172690", "055")</f>
      </c>
      <c r="B66" s="4" t="s">
        <f>=HYPERLINK("https://www.leilaoonline.net/lote/detalhe/172690", " LOTE CONTENDO DIVERSAS FERRAMENTAS, SENDO;  TRENAS, ALICATE PRESSÃO , BROCA DIAMANTADA DE PERFURATRIZ SDS MAX, SERROTE, MOSQUETÃO GANCHO OLHAL OUTROS , ( NO ESTADO), CONFORME FOTOS. ( M-02)")</f>
      </c>
      <c r="C66" s="4" t="inlineStr">
        <is>
          <t>Vendido</t>
        </is>
      </c>
      <c r="D66" s="4" t="inlineStr">
        <is>
          <t>2</t>
        </is>
      </c>
      <c r="E66" s="5" t="inlineStr">
        <is>
          <t>130,00</t>
        </is>
      </c>
      <c r="F66" s="4" t="inlineStr">
        <is>
          <t>50.00</t>
        </is>
      </c>
    </row>
    <row collapsed="false" customFormat="false" customHeight="false" hidden="false" ht="12.1" outlineLevel="0" r="67">
      <c r="A67" s="5" t="s">
        <f>=HYPERLINK("https://www.leilaoonline.net/lote/detalhe/170278", "056")</f>
      </c>
      <c r="B67" s="4" t="s">
        <f>=HYPERLINK("https://www.leilaoonline.net/lote/detalhe/170278", "COLEÇÃO CONTENDO 25 UNIDADES POUPANÇUDOS  COLECIONÁVEIS , VÁRIOS MODELOS, P/ COLECIONADORES   (VÁRIOS RAROS).")</f>
      </c>
      <c r="C67" s="4" t="inlineStr">
        <is>
          <t>Não vendido</t>
        </is>
      </c>
      <c r="D67" s="4" t="inlineStr">
        <is>
          <t>1</t>
        </is>
      </c>
      <c r="E67" s="5" t="inlineStr">
        <is>
          <t>80,00</t>
        </is>
      </c>
      <c r="F67" s="4" t="inlineStr">
        <is>
          <t>50.00</t>
        </is>
      </c>
    </row>
    <row collapsed="false" customFormat="false" customHeight="false" hidden="false" ht="12.1" outlineLevel="0" r="68">
      <c r="A68" s="5" t="s">
        <f>=HYPERLINK("https://www.leilaoonline.net/lote/detalhe/170372", "057")</f>
      </c>
      <c r="B68" s="4" t="s">
        <f>=HYPERLINK("https://www.leilaoonline.net/lote/detalhe/170372", " LOTE CONTENDO 180  KITS DE BATRA FANCY BINDI INDIANO, FINE TOUCH EXCLUSIVE, VÁRIOS MODELOS, ( SEM USO). CONFORME FOTOS.")</f>
      </c>
      <c r="C68" s="4" t="inlineStr">
        <is>
          <t>Não vendido</t>
        </is>
      </c>
      <c r="D68" s="4" t="inlineStr">
        <is>
          <t>1</t>
        </is>
      </c>
      <c r="E68" s="5" t="inlineStr">
        <is>
          <t>80,00</t>
        </is>
      </c>
      <c r="F68" s="4" t="inlineStr">
        <is>
          <t>50.00</t>
        </is>
      </c>
    </row>
    <row collapsed="false" customFormat="false" customHeight="false" hidden="false" ht="12.1" outlineLevel="0" r="69">
      <c r="A69" s="5" t="s">
        <f>=HYPERLINK("https://www.leilaoonline.net/lote/detalhe/170293", "058")</f>
      </c>
      <c r="B69" s="4" t="s">
        <f>=HYPERLINK("https://www.leilaoonline.net/lote/detalhe/170293", "[ VÍDEO ] LOTE CONTENDO 25 BOLSAS TÉRMICAS ORIGINAIS SADIA PERDIGÃO (sem uso).")</f>
      </c>
      <c r="C69" s="4" t="inlineStr">
        <is>
          <t>Não vendido</t>
        </is>
      </c>
      <c r="D69" s="4" t="inlineStr">
        <is>
          <t>1</t>
        </is>
      </c>
      <c r="E69" s="5" t="inlineStr">
        <is>
          <t>80,00</t>
        </is>
      </c>
      <c r="F69" s="4" t="inlineStr">
        <is>
          <t>50.00</t>
        </is>
      </c>
    </row>
    <row collapsed="false" customFormat="false" customHeight="false" hidden="false" ht="12.1" outlineLevel="0" r="70">
      <c r="A70" s="5" t="s">
        <f>=HYPERLINK("https://www.leilaoonline.net/lote/detalhe/170306", "059")</f>
      </c>
      <c r="B70" s="4" t="s">
        <f>=HYPERLINK("https://www.leilaoonline.net/lote/detalhe/170306", " LOTE CONTENDO 25 UNIDADES DE SPRAY REVELADOR METAL CHEK E EPOTCHECK")</f>
      </c>
      <c r="C70" s="4" t="inlineStr">
        <is>
          <t>Não vendido</t>
        </is>
      </c>
      <c r="D70" s="4" t="inlineStr">
        <is>
          <t>1</t>
        </is>
      </c>
      <c r="E70" s="5" t="inlineStr">
        <is>
          <t>80,00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=HYPERLINK("https://www.leilaoonline.net/lote/detalhe/172681", "060")</f>
      </c>
      <c r="B71" s="4" t="s">
        <f>=HYPERLINK("https://www.leilaoonline.net/lote/detalhe/172681", " PALETE C/ DIVERSOS ROLOS DE MANGUEIRAS (NO ESTADO).")</f>
      </c>
      <c r="C71" s="4" t="inlineStr">
        <is>
          <t>Não vendido</t>
        </is>
      </c>
      <c r="D71" s="4" t="inlineStr">
        <is>
          <t>1</t>
        </is>
      </c>
      <c r="E71" s="5" t="inlineStr">
        <is>
          <t>80,00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=HYPERLINK("https://www.leilaoonline.net/lote/detalhe/170292", "061")</f>
      </c>
      <c r="B72" s="4" t="s">
        <f>=HYPERLINK("https://www.leilaoonline.net/lote/detalhe/170292", "[ VÍDEO ] LOTE CONTENDO 25 BOLSAS TÉRMICAS ORIGINAIS SADIA PERDIGÃO (sem uso).")</f>
      </c>
      <c r="C72" s="4" t="inlineStr">
        <is>
          <t>Não vendido</t>
        </is>
      </c>
      <c r="D72" s="4" t="inlineStr">
        <is>
          <t>2</t>
        </is>
      </c>
      <c r="E72" s="5" t="inlineStr">
        <is>
          <t>130,00</t>
        </is>
      </c>
      <c r="F72" s="4" t="inlineStr">
        <is>
          <t>50.00</t>
        </is>
      </c>
    </row>
    <row collapsed="false" customFormat="false" customHeight="false" hidden="false" ht="12.1" outlineLevel="0" r="73">
      <c r="A73" s="5" t="s">
        <f>=HYPERLINK("https://www.leilaoonline.net/lote/detalhe/170297", "062")</f>
      </c>
      <c r="B73" s="4" t="s">
        <f>=HYPERLINK("https://www.leilaoonline.net/lote/detalhe/170297", " LOTE CONTENDO 12 PARES DE TÊNIS MARCA TOPPER ORIGINAL, DIVERSAS NUMERAÇÕES, (SEM USO).")</f>
      </c>
      <c r="C73" s="4" t="inlineStr">
        <is>
          <t>Não vendido</t>
        </is>
      </c>
      <c r="D73" s="4" t="inlineStr">
        <is>
          <t>8</t>
        </is>
      </c>
      <c r="E73" s="5" t="inlineStr">
        <is>
          <t>430,00</t>
        </is>
      </c>
      <c r="F73" s="4" t="inlineStr">
        <is>
          <t>50.00</t>
        </is>
      </c>
    </row>
    <row collapsed="false" customFormat="false" customHeight="false" hidden="false" ht="12.1" outlineLevel="0" r="74">
      <c r="A74" s="5" t="s">
        <f>=HYPERLINK("https://www.leilaoonline.net/lote/detalhe/172684", "063")</f>
      </c>
      <c r="B74" s="4" t="s">
        <f>=HYPERLINK("https://www.leilaoonline.net/lote/detalhe/172684", " LOTE CONTENDO 20 GARRAFÕES TÉRMICOS , VÁRIOS TAMANHOS, MODELOS CORES E MARCAS. ( NO ESTADO).")</f>
      </c>
      <c r="C74" s="4" t="inlineStr">
        <is>
          <t>Não vendido</t>
        </is>
      </c>
      <c r="D74" s="4" t="inlineStr">
        <is>
          <t>1</t>
        </is>
      </c>
      <c r="E74" s="5" t="inlineStr">
        <is>
          <t>80,00</t>
        </is>
      </c>
      <c r="F74" s="4" t="inlineStr">
        <is>
          <t>50.00</t>
        </is>
      </c>
    </row>
    <row collapsed="false" customFormat="false" customHeight="false" hidden="false" ht="12.1" outlineLevel="0" r="75">
      <c r="A75" s="5" t="s">
        <f>=HYPERLINK("https://www.leilaoonline.net/lote/detalhe/170290", "064")</f>
      </c>
      <c r="B75" s="4" t="s">
        <f>=HYPERLINK("https://www.leilaoonline.net/lote/detalhe/170290", "[ VÍDEO ] LOTE CONTENDO 25 BOLSAS TÉRMICAS ORIGINAIS SADIA PERDIGÃO (sem uso).")</f>
      </c>
      <c r="C75" s="4" t="inlineStr">
        <is>
          <t>Vendido</t>
        </is>
      </c>
      <c r="D75" s="4" t="inlineStr">
        <is>
          <t>1</t>
        </is>
      </c>
      <c r="E75" s="5" t="inlineStr">
        <is>
          <t>80,00</t>
        </is>
      </c>
      <c r="F75" s="4" t="inlineStr">
        <is>
          <t>50.00</t>
        </is>
      </c>
    </row>
    <row collapsed="false" customFormat="false" customHeight="false" hidden="false" ht="12.1" outlineLevel="0" r="76">
      <c r="A76" s="5" t="s">
        <f>=HYPERLINK("https://www.leilaoonline.net/lote/detalhe/172683", "065")</f>
      </c>
      <c r="B76" s="4" t="s">
        <f>=HYPERLINK("https://www.leilaoonline.net/lote/detalhe/172683", " PALETE C/ 05 CAIXAS AMPLIFICADORAS DE SOM, SENDO 3 DELAS MARCA CSR MODELO: CSR3000A/USB-SD , MODELO: CSR5510USB, MODELO: CRS2500A, USB/ BLUETOOTH E CARD,  E OUTRAS 02  MARCA ONEAL E PH ,( NO ESTADO) CONFORME FOTOS.")</f>
      </c>
      <c r="C76" s="4" t="inlineStr">
        <is>
          <t>Vendido</t>
        </is>
      </c>
      <c r="D76" s="4" t="inlineStr">
        <is>
          <t>35</t>
        </is>
      </c>
      <c r="E76" s="5" t="inlineStr">
        <is>
          <t>1.780,00</t>
        </is>
      </c>
      <c r="F76" s="4" t="inlineStr">
        <is>
          <t>50.00</t>
        </is>
      </c>
    </row>
    <row collapsed="false" customFormat="false" customHeight="false" hidden="false" ht="12.1" outlineLevel="0" r="77">
      <c r="A77" s="5" t="s">
        <f>=HYPERLINK("https://www.leilaoonline.net/lote/detalhe/170287", "066")</f>
      </c>
      <c r="B77" s="4" t="s">
        <f>=HYPERLINK("https://www.leilaoonline.net/lote/detalhe/170287", "[ VÍDEO ] LOTE CONTENDO 25 BOLSAS TÉRMICAS ORIGINAIS SADIA PERDIGÃO (sem uso).")</f>
      </c>
      <c r="C77" s="4" t="inlineStr">
        <is>
          <t>Não vendido</t>
        </is>
      </c>
      <c r="D77" s="4" t="inlineStr">
        <is>
          <t>2</t>
        </is>
      </c>
      <c r="E77" s="5" t="inlineStr">
        <is>
          <t>130,00</t>
        </is>
      </c>
      <c r="F77" s="4" t="inlineStr">
        <is>
          <t>50.00</t>
        </is>
      </c>
    </row>
    <row collapsed="false" customFormat="false" customHeight="false" hidden="false" ht="12.1" outlineLevel="0" r="78">
      <c r="A78" s="5" t="s">
        <f>=HYPERLINK("https://www.leilaoonline.net/lote/detalhe/170302", "067")</f>
      </c>
      <c r="B78" s="4" t="s">
        <f>=HYPERLINK("https://www.leilaoonline.net/lote/detalhe/170302", " LOTE CONTENDO 50  KITS DE  BRINQUEDOS COLECIONAVEIS  ORIGINAL MARCA GULLIVER ,  DIVERSOS MODELOS ( SEM USO ). ESTOQUE ANTIGO, ALGUNS SÃO BEM RAROS, PARA COLECIONADORES.")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80,00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=HYPERLINK("https://www.leilaoonline.net/lote/detalhe/170273", "068")</f>
      </c>
      <c r="B79" s="4" t="s">
        <f>=HYPERLINK("https://www.leilaoonline.net/lote/detalhe/170273", " 01 Saco de 25kg de metalicato de sódio. (embalagem aberta).")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80,00</t>
        </is>
      </c>
      <c r="F79" s="4" t="inlineStr">
        <is>
          <t>50.00</t>
        </is>
      </c>
    </row>
    <row collapsed="false" customFormat="false" customHeight="false" hidden="false" ht="12.1" outlineLevel="0" r="80">
      <c r="A80" s="5" t="s">
        <f>=HYPERLINK("https://www.leilaoonline.net/lote/detalhe/172689", "069")</f>
      </c>
      <c r="B80" s="4" t="s">
        <f>=HYPERLINK("https://www.leilaoonline.net/lote/detalhe/172689", " LOTE CONTENDO DIVERSAS FERRAMENTAS, SENDO;  TRENAS, ALICATE PRESSÃO , BROCA DIAMANTADA DE PERFURATRIZ SDS MAX, SERROTE, MOSQUETÃO GANCHO OLHAL OUTROS , ( NO ESTADO), CONFORME FOTOS. ( M-03)")</f>
      </c>
      <c r="C80" s="4" t="inlineStr">
        <is>
          <t>Não vendido</t>
        </is>
      </c>
      <c r="D80" s="4" t="inlineStr">
        <is>
          <t>1</t>
        </is>
      </c>
      <c r="E80" s="5" t="inlineStr">
        <is>
          <t>80,00</t>
        </is>
      </c>
      <c r="F80" s="4" t="inlineStr">
        <is>
          <t>50.00</t>
        </is>
      </c>
    </row>
    <row collapsed="false" customFormat="false" customHeight="false" hidden="false" ht="12.1" outlineLevel="0" r="81">
      <c r="A81" s="5" t="s">
        <f>=HYPERLINK("https://www.leilaoonline.net/lote/detalhe/170303", "070")</f>
      </c>
      <c r="B81" s="4" t="s">
        <f>=HYPERLINK("https://www.leilaoonline.net/lote/detalhe/170303", " LOTE CONTENDO 50  KITS DE  BRINQUEDOS COLECIONAVEIS  ORIGINAL MARCA GULLIVER ,  DIVERSOS MODELOS ( SEM USO ). ESTOQUE ANTIGO, ALGUNS SÃO BEM RAROS, PARA COLECIONADORES.")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80,00</t>
        </is>
      </c>
      <c r="F81" s="4" t="inlineStr">
        <is>
          <t>50.00</t>
        </is>
      </c>
    </row>
    <row collapsed="false" customFormat="false" customHeight="false" hidden="false" ht="12.1" outlineLevel="0" r="82">
      <c r="A82" s="5" t="s">
        <f>=HYPERLINK("https://www.leilaoonline.net/lote/detalhe/170329", "071")</f>
      </c>
      <c r="B82" s="4" t="s">
        <f>=HYPERLINK("https://www.leilaoonline.net/lote/detalhe/170329", "LOTE CONTENDO 05 JOGOS DE TAPETES COMPLETOS PARA VEÍCULOS DIVERSAS MARCAS; HONDA, GM, VW, CITROEN, GM, FORD e OUTROS.  LACRADOS NO PLÁSTICO.( SEM USO).")</f>
      </c>
      <c r="C82" s="4" t="inlineStr">
        <is>
          <t>Não vendido</t>
        </is>
      </c>
      <c r="D82" s="4" t="inlineStr">
        <is>
          <t>1</t>
        </is>
      </c>
      <c r="E82" s="5" t="inlineStr">
        <is>
          <t>80,00</t>
        </is>
      </c>
      <c r="F82" s="4" t="inlineStr">
        <is>
          <t>50.00</t>
        </is>
      </c>
    </row>
    <row collapsed="false" customFormat="false" customHeight="false" hidden="false" ht="12.1" outlineLevel="0" r="83">
      <c r="A83" s="5" t="s">
        <f>=HYPERLINK("https://www.leilaoonline.net/lote/detalhe/170296", "072")</f>
      </c>
      <c r="B83" s="4" t="s">
        <f>=HYPERLINK("https://www.leilaoonline.net/lote/detalhe/170296", " LOTE CONTENDO 12 PARES DE TÊNIS MARCA TOPPER ORIGINAL, DIVERSAS NUMERAÇÕES, (SEM USO).")</f>
      </c>
      <c r="C83" s="4" t="inlineStr">
        <is>
          <t>Vendido</t>
        </is>
      </c>
      <c r="D83" s="4" t="inlineStr">
        <is>
          <t>6</t>
        </is>
      </c>
      <c r="E83" s="5" t="inlineStr">
        <is>
          <t>330,00</t>
        </is>
      </c>
      <c r="F83" s="4" t="inlineStr">
        <is>
          <t>50.00</t>
        </is>
      </c>
    </row>
    <row collapsed="false" customFormat="false" customHeight="false" hidden="false" ht="12.1" outlineLevel="0" r="84">
      <c r="A84" s="5" t="s">
        <f>=HYPERLINK("https://www.leilaoonline.net/lote/detalhe/170288", "073")</f>
      </c>
      <c r="B84" s="4" t="s">
        <f>=HYPERLINK("https://www.leilaoonline.net/lote/detalhe/170288", " LOTE CONTENDO 01 VENTILADOR DE TETO PARA RACK MODELO:  APC ACF502 , 220V P/ RACK NETSHELTER SX AR3100, ( SEM USO) ( NA CAIXA).")</f>
      </c>
      <c r="C84" s="4" t="inlineStr">
        <is>
          <t>Não vendido</t>
        </is>
      </c>
      <c r="D84" s="4" t="inlineStr">
        <is>
          <t>1</t>
        </is>
      </c>
      <c r="E84" s="5" t="inlineStr">
        <is>
          <t>80,00</t>
        </is>
      </c>
      <c r="F84" s="4" t="inlineStr">
        <is>
          <t>50.00</t>
        </is>
      </c>
    </row>
    <row collapsed="false" customFormat="false" customHeight="false" hidden="false" ht="12.1" outlineLevel="0" r="85">
      <c r="A85" s="5" t="s">
        <f>=HYPERLINK("https://www.leilaoonline.net/lote/detalhe/170371", "074")</f>
      </c>
      <c r="B85" s="4" t="s">
        <f>=HYPERLINK("https://www.leilaoonline.net/lote/detalhe/170371", "500 UNIDADES DE COFRINHOS DE PLÁSTICO INJETADO, SENDO MODELOS:  PORQUINHOS, COELHINHOS, CARRINHO FUSCA E BOLINHAS DE FUTEBOL, ( SEM USO).")</f>
      </c>
      <c r="C85" s="4" t="inlineStr">
        <is>
          <t>Vendido</t>
        </is>
      </c>
      <c r="D85" s="4" t="inlineStr">
        <is>
          <t>1</t>
        </is>
      </c>
      <c r="E85" s="5" t="inlineStr">
        <is>
          <t>800,00</t>
        </is>
      </c>
      <c r="F85" s="4" t="inlineStr">
        <is>
          <t>50.00</t>
        </is>
      </c>
    </row>
    <row collapsed="false" customFormat="false" customHeight="false" hidden="false" ht="12.1" outlineLevel="0" r="86">
      <c r="A86" s="5" t="s">
        <f>=HYPERLINK("https://www.leilaoonline.net/lote/detalhe/170304", "075")</f>
      </c>
      <c r="B86" s="4" t="s">
        <f>=HYPERLINK("https://www.leilaoonline.net/lote/detalhe/170304", " LOTE CONTENDO 50  KITS DE  BRINQUEDOS COLECIONAVEIS  ORIGINAL MARCA GULLIVER ,  DIVERSOS MODELOS ( SEM USO ). ESTOQUE ANTIGO, ALGUNS SÃO BEM RAROS, PARA COLECIONADORES.")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80,00</t>
        </is>
      </c>
      <c r="F86" s="4" t="inlineStr">
        <is>
          <t>50.00</t>
        </is>
      </c>
    </row>
    <row collapsed="false" customFormat="false" customHeight="false" hidden="false" ht="12.1" outlineLevel="0" r="87">
      <c r="A87" s="5" t="s">
        <f>=HYPERLINK("https://www.leilaoonline.net/lote/detalhe/170305", "076")</f>
      </c>
      <c r="B87" s="4" t="s">
        <f>=HYPERLINK("https://www.leilaoonline.net/lote/detalhe/170305", " LOTE CONTENDO 1,6 kg DE ARALDITE PROFISSIONAL; 03 kg DE ADESIVO EPÓXI VEDACIT COMPOUNT E 02 kg DE ADESIVO EPÓXI SIKADUR 31.")</f>
      </c>
      <c r="C87" s="4" t="inlineStr">
        <is>
          <t>Não vendido</t>
        </is>
      </c>
      <c r="D87" s="4" t="inlineStr">
        <is>
          <t>1</t>
        </is>
      </c>
      <c r="E87" s="5" t="inlineStr">
        <is>
          <t>80,00</t>
        </is>
      </c>
      <c r="F87" s="4" t="inlineStr">
        <is>
          <t>50.00</t>
        </is>
      </c>
    </row>
    <row collapsed="false" customFormat="false" customHeight="false" hidden="false" ht="12.1" outlineLevel="0" r="88">
      <c r="A88" s="5" t="s">
        <f>=HYPERLINK("https://www.leilaoonline.net/lote/detalhe/170286", "077")</f>
      </c>
      <c r="B88" s="4" t="s">
        <f>=HYPERLINK("https://www.leilaoonline.net/lote/detalhe/170286", " LOTE CONTENDO 50  KITS DE  BRINQUEDOS COLECIONAVEIS  ORIGINAL MARCA GULLIVER ,  DIVERSOS MODELOS ( SEM USO ). ESTOQUE ANTIGO, ALGUNS SÃO BEM RAROS, PARA COLECIONADORES.")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80,00</t>
        </is>
      </c>
      <c r="F88" s="4" t="inlineStr">
        <is>
          <t>50.00</t>
        </is>
      </c>
    </row>
    <row collapsed="false" customFormat="false" customHeight="false" hidden="false" ht="12.1" outlineLevel="0" r="89">
      <c r="A89" s="5" t="s">
        <f>=HYPERLINK("https://www.leilaoonline.net/lote/detalhe/170402", "078")</f>
      </c>
      <c r="B89" s="4" t="s">
        <f>=HYPERLINK("https://www.leilaoonline.net/lote/detalhe/170402", " Tênis de mesa de Tamanho Oficial, 2,72 X 1,52,  Original, dobrável.conforme fotos")</f>
      </c>
      <c r="C89" s="4" t="inlineStr">
        <is>
          <t>Vendido</t>
        </is>
      </c>
      <c r="D89" s="4" t="inlineStr">
        <is>
          <t>2</t>
        </is>
      </c>
      <c r="E89" s="5" t="inlineStr">
        <is>
          <t>200,00</t>
        </is>
      </c>
      <c r="F89" s="4" t="inlineStr">
        <is>
          <t>50.00</t>
        </is>
      </c>
    </row>
    <row collapsed="false" customFormat="false" customHeight="false" hidden="false" ht="12.1" outlineLevel="0" r="90">
      <c r="A90" s="5" t="s">
        <f>=HYPERLINK("https://www.leilaoonline.net/lote/detalhe/170400", "079")</f>
      </c>
      <c r="B90" s="4" t="s">
        <f>=HYPERLINK("https://www.leilaoonline.net/lote/detalhe/170400", " LOTE C/ 50 UNIDADES DE GARRAFAS DE ÁGUA C/ TAMPA , PARA GELADEIRA CAPACIDADE 2 LITROS, DIVERSAS CORES, ( SEM USO) CONFORME FOTOS.")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250,00</t>
        </is>
      </c>
      <c r="F90" s="4" t="inlineStr">
        <is>
          <t>50.00</t>
        </is>
      </c>
    </row>
    <row collapsed="false" customFormat="false" customHeight="false" hidden="false" ht="12.1" outlineLevel="0" r="91">
      <c r="A91" s="5" t="s">
        <f>=HYPERLINK("https://www.leilaoonline.net/lote/detalhe/170373", "080")</f>
      </c>
      <c r="B91" s="4" t="s">
        <f>=HYPERLINK("https://www.leilaoonline.net/lote/detalhe/170373", " LOTE CONTENDO 180  KITS DE BATRA FANCY BINDI INDIANO, FINE TOUCH EXCLUSIVE, VÁRIOS MODELOS, ( SEM USO). CONFORME FOTOS.")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80,00</t>
        </is>
      </c>
      <c r="F91" s="4" t="inlineStr">
        <is>
          <t>50.00</t>
        </is>
      </c>
    </row>
    <row collapsed="false" customFormat="false" customHeight="false" hidden="false" ht="12.1" outlineLevel="0" r="92">
      <c r="A92" s="5" t="s">
        <f>=HYPERLINK("https://www.leilaoonline.net/lote/detalhe/170291", "081")</f>
      </c>
      <c r="B92" s="4" t="s">
        <f>=HYPERLINK("https://www.leilaoonline.net/lote/detalhe/170291", " LOTE CONTENDO 01 VENTILADOR DE TETO PARA RACK MODELO:  APC ACF502 , 220V P/ RACK NETSHELTER SX AR3100, ( SEM USO) ( NA CAIXA).")</f>
      </c>
      <c r="C92" s="4" t="inlineStr">
        <is>
          <t>Não vendido</t>
        </is>
      </c>
      <c r="D92" s="4" t="inlineStr">
        <is>
          <t>4</t>
        </is>
      </c>
      <c r="E92" s="5" t="inlineStr">
        <is>
          <t>230,00</t>
        </is>
      </c>
      <c r="F92" s="4" t="inlineStr">
        <is>
          <t>50.00</t>
        </is>
      </c>
    </row>
    <row collapsed="false" customFormat="false" customHeight="false" hidden="false" ht="12.1" outlineLevel="0" r="93">
      <c r="A93" s="5" t="s">
        <f>=HYPERLINK("https://www.leilaoonline.net/lote/detalhe/172667", "082")</f>
      </c>
      <c r="B93" s="4" t="s">
        <f>=HYPERLINK("https://www.leilaoonline.net/lote/detalhe/172667", " LOTE CONTENDO DIVERSAS FERRAMENTAS, SENDO;  TRENAS, ALICATE PRESSÃO , BROCA DIAMANTADA DE PERFURATRIZ SDS MAX, SERROTE, MOSQUETÃO GANCHO OLHAL OUTROS , ( NO ESTADO), CONFORME FOTOS. ( M-04)")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80,00</t>
        </is>
      </c>
      <c r="F93" s="4" t="inlineStr">
        <is>
          <t>50.00</t>
        </is>
      </c>
    </row>
    <row collapsed="false" customFormat="false" customHeight="false" hidden="false" ht="12.1" outlineLevel="0" r="94">
      <c r="A94" s="5" t="s">
        <f>=HYPERLINK("https://www.leilaoonline.net/lote/detalhe/170276", "083")</f>
      </c>
      <c r="B94" s="4" t="s">
        <f>=HYPERLINK("https://www.leilaoonline.net/lote/detalhe/170276", "100 tubos de Cola Elmer's vários Tamanhos, cores e modelos")</f>
      </c>
      <c r="C94" s="4" t="inlineStr">
        <is>
          <t>Vendido</t>
        </is>
      </c>
      <c r="D94" s="4" t="inlineStr">
        <is>
          <t>2</t>
        </is>
      </c>
      <c r="E94" s="5" t="inlineStr">
        <is>
          <t>130,00</t>
        </is>
      </c>
      <c r="F94" s="4" t="inlineStr">
        <is>
          <t>50.00</t>
        </is>
      </c>
    </row>
    <row collapsed="false" customFormat="false" customHeight="false" hidden="false" ht="12.1" outlineLevel="0" r="95">
      <c r="A95" s="5" t="s">
        <f>=HYPERLINK("https://www.leilaoonline.net/lote/detalhe/170294", "084")</f>
      </c>
      <c r="B95" s="4" t="s">
        <f>=HYPERLINK("https://www.leilaoonline.net/lote/detalhe/170294", " LOTE CONTENDO 01 VENTILADOR DE TETO PARA RACK MODELO:  APC ACF502 , 220V P/ RACK NETSHELTER SX AR3100, ( SEM USO) ( NA CAIXA).")</f>
      </c>
      <c r="C95" s="4" t="inlineStr">
        <is>
          <t>Vendido</t>
        </is>
      </c>
      <c r="D95" s="4" t="inlineStr">
        <is>
          <t>2</t>
        </is>
      </c>
      <c r="E95" s="5" t="inlineStr">
        <is>
          <t>130,00</t>
        </is>
      </c>
      <c r="F95" s="4" t="inlineStr">
        <is>
          <t>50.00</t>
        </is>
      </c>
    </row>
    <row collapsed="false" customFormat="false" customHeight="false" hidden="false" ht="12.1" outlineLevel="0" r="96">
      <c r="A96" s="5" t="s">
        <f>=HYPERLINK("https://www.leilaoonline.net/lote/detalhe/170375", "085")</f>
      </c>
      <c r="B96" s="4" t="s">
        <f>=HYPERLINK("https://www.leilaoonline.net/lote/detalhe/170375", " LOTE CONTENDO 300  BOLSAS TÉRMICA ORIGINAL SADIA PERDIGÃO, COM COSTURA REFORÇADA CAPACIDADE DE 15 QUILOS  ( sem uso). CONFORME FOTOS")</f>
      </c>
      <c r="C96" s="4" t="inlineStr">
        <is>
          <t>Vendido</t>
        </is>
      </c>
      <c r="D96" s="4" t="inlineStr">
        <is>
          <t>1</t>
        </is>
      </c>
      <c r="E96" s="5" t="inlineStr">
        <is>
          <t>800,00</t>
        </is>
      </c>
      <c r="F96" s="4" t="inlineStr">
        <is>
          <t>50.00</t>
        </is>
      </c>
    </row>
    <row collapsed="false" customFormat="false" customHeight="false" hidden="false" ht="12.1" outlineLevel="0" r="97">
      <c r="A97" s="5" t="s">
        <f>=HYPERLINK("https://www.leilaoonline.net/lote/detalhe/172693", "086")</f>
      </c>
      <c r="B97" s="4" t="s">
        <f>=HYPERLINK("https://www.leilaoonline.net/lote/detalhe/172693", "LOTE COM DIVERSOS ITENS , SENDO 06 ESTABILIZADORES, MARCA SMS E APC, FONES DE OUVIDO JBL E SONY, PLACA E LEITORES DE COMPUTADOR E OUTROS.( NO ESTADO) CONFORME FOTOS.")</f>
      </c>
      <c r="C97" s="4" t="inlineStr">
        <is>
          <t>Não vendido</t>
        </is>
      </c>
      <c r="D97" s="4" t="inlineStr">
        <is>
          <t>3</t>
        </is>
      </c>
      <c r="E97" s="5" t="inlineStr">
        <is>
          <t>180,00</t>
        </is>
      </c>
      <c r="F97" s="4" t="inlineStr">
        <is>
          <t>50.00</t>
        </is>
      </c>
    </row>
    <row collapsed="false" customFormat="false" customHeight="false" hidden="false" ht="12.1" outlineLevel="0" r="98">
      <c r="A98" s="5" t="s">
        <f>=HYPERLINK("https://www.leilaoonline.net/lote/detalhe/170376", "087")</f>
      </c>
      <c r="B98" s="4" t="s">
        <f>=HYPERLINK("https://www.leilaoonline.net/lote/detalhe/170376", " 02 PRATELEIRAS TIPO COLMÉIA, MEDINDO 2,10 X 0,64, CONFORME FOTOS.")</f>
      </c>
      <c r="C98" s="4" t="inlineStr">
        <is>
          <t>Não vendido</t>
        </is>
      </c>
      <c r="D98" s="4" t="inlineStr">
        <is>
          <t>1</t>
        </is>
      </c>
      <c r="E98" s="5" t="inlineStr">
        <is>
          <t>80,00</t>
        </is>
      </c>
      <c r="F98" s="4" t="inlineStr">
        <is>
          <t>50.00</t>
        </is>
      </c>
    </row>
    <row collapsed="false" customFormat="false" customHeight="false" hidden="false" ht="12.1" outlineLevel="0" r="99">
      <c r="A99" s="5" t="s">
        <f>=HYPERLINK("https://www.leilaoonline.net/lote/detalhe/170377", "088")</f>
      </c>
      <c r="B99" s="4" t="s">
        <f>=HYPERLINK("https://www.leilaoonline.net/lote/detalhe/170377", " LOTE CONTENDO 180  KITS DE BATRA FANCY BINDI INDIANO, FINE TOUCH EXCLUSIVE, VÁRIOS MODELOS, ( SEM USO). CONFORME FOTOS.")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80,00</t>
        </is>
      </c>
      <c r="F99" s="4" t="inlineStr">
        <is>
          <t>50.00</t>
        </is>
      </c>
    </row>
    <row collapsed="false" customFormat="false" customHeight="false" hidden="false" ht="12.1" outlineLevel="0" r="100">
      <c r="A100" s="5" t="s">
        <f>=HYPERLINK("https://www.leilaoonline.net/lote/detalhe/170295", "089")</f>
      </c>
      <c r="B100" s="4" t="s">
        <f>=HYPERLINK("https://www.leilaoonline.net/lote/detalhe/170295", "[ VÍDEO ] LOTE C/ APROX. 400 UNIDADES DE GELOUCOS ANTIGOS , PARA COLECIONADORES, VÁRIAS CORES E MODELOS (MUITOS SÃO RAROS).")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80,00</t>
        </is>
      </c>
      <c r="F100" s="4" t="inlineStr">
        <is>
          <t>50.00</t>
        </is>
      </c>
    </row>
    <row collapsed="false" customFormat="false" customHeight="false" hidden="false" ht="12.1" outlineLevel="0" r="101">
      <c r="A101" s="5" t="s">
        <f>=HYPERLINK("https://www.leilaoonline.net/lote/detalhe/170378", "090")</f>
      </c>
      <c r="B101" s="4" t="s">
        <f>=HYPERLINK("https://www.leilaoonline.net/lote/detalhe/170378", " LOTE C/ 100 UNIDADES DE PORTA RETRATOS DE TIMES FUTEBOL PAULISTA ( SÃO PAULO, PALMEIRAS E SANTOS) EM ALUMÍNIO, PRODUTO OFICIAL LICENCIADO C/ SELO HOLOGRÁFICO DE ORIGINALIDADE, ( SEM USO, NA CAIXA).")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800,00</t>
        </is>
      </c>
      <c r="F101" s="4" t="inlineStr">
        <is>
          <t>50.00</t>
        </is>
      </c>
    </row>
    <row collapsed="false" customFormat="false" customHeight="false" hidden="false" ht="12.1" outlineLevel="0" r="102">
      <c r="A102" s="5" t="s">
        <f>=HYPERLINK("https://www.leilaoonline.net/lote/detalhe/170380", "091")</f>
      </c>
      <c r="B102" s="4" t="s">
        <f>=HYPERLINK("https://www.leilaoonline.net/lote/detalhe/170380", " LOTE CONTENDO 300  BOLSAS TÉRMICA ORIGINAL SADIA PERDIGÃO, COM COSTURA REFORÇADA CAPACIDADE DE 15 QUILOS  ( sem uso). CONFORME FOTOS")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800,00</t>
        </is>
      </c>
      <c r="F102" s="4" t="inlineStr">
        <is>
          <t>50.00</t>
        </is>
      </c>
    </row>
    <row collapsed="false" customFormat="false" customHeight="false" hidden="false" ht="12.1" outlineLevel="0" r="103">
      <c r="A103" s="5" t="s">
        <f>=HYPERLINK("https://www.leilaoonline.net/lote/detalhe/170399", "092")</f>
      </c>
      <c r="B103" s="4" t="s">
        <f>=HYPERLINK("https://www.leilaoonline.net/lote/detalhe/170399", " LOTE CONTENDO 45 PARES DE CALÇADOS, SENDO CHINELOS E SANDÁLIAS DE VÁRIOS MODELOS E TAMANHOS, ( NO ESTADO) CONFORME FOTOS.")</f>
      </c>
      <c r="C103" s="4" t="inlineStr">
        <is>
          <t>Não vendido</t>
        </is>
      </c>
      <c r="D103" s="4" t="inlineStr">
        <is>
          <t>3</t>
        </is>
      </c>
      <c r="E103" s="5" t="inlineStr">
        <is>
          <t>180,00</t>
        </is>
      </c>
      <c r="F103" s="4" t="inlineStr">
        <is>
          <t>50.00</t>
        </is>
      </c>
    </row>
    <row collapsed="false" customFormat="false" customHeight="false" hidden="false" ht="12.1" outlineLevel="0" r="104">
      <c r="A104" s="5" t="s">
        <f>=HYPERLINK("https://www.leilaoonline.net/lote/detalhe/173145", "093")</f>
      </c>
      <c r="B104" s="4" t="s">
        <f>=HYPERLINK("https://www.leilaoonline.net/lote/detalhe/173145", " LOTE C/ 02 PC HP , 02 MONITORES HP E 02 TECLADOS LOGITECH, ( NO ESTADO CONFORME FOTOS.)")</f>
      </c>
      <c r="C104" s="4" t="inlineStr">
        <is>
          <t>Não vendido</t>
        </is>
      </c>
      <c r="D104" s="4" t="inlineStr">
        <is>
          <t>2</t>
        </is>
      </c>
      <c r="E104" s="5" t="inlineStr">
        <is>
          <t>130,00</t>
        </is>
      </c>
      <c r="F104" s="4" t="inlineStr">
        <is>
          <t>50.00</t>
        </is>
      </c>
    </row>
    <row collapsed="false" customFormat="false" customHeight="false" hidden="false" ht="12.1" outlineLevel="0" r="105">
      <c r="A105" s="5" t="s">
        <f>=HYPERLINK("https://www.leilaoonline.net/lote/detalhe/173146", "094")</f>
      </c>
      <c r="B105" s="4" t="s">
        <f>=HYPERLINK("https://www.leilaoonline.net/lote/detalhe/173146", " LOTE C/ 02 PC HP , 02 MONITORES HP E 02 TECLADOS LOGITECH, ( NO ESTADO CONFORME FOTOS.)")</f>
      </c>
      <c r="C105" s="4" t="inlineStr">
        <is>
          <t>Não vendido</t>
        </is>
      </c>
      <c r="D105" s="4" t="inlineStr">
        <is>
          <t>3</t>
        </is>
      </c>
      <c r="E105" s="5" t="inlineStr">
        <is>
          <t>180,00</t>
        </is>
      </c>
      <c r="F105" s="4" t="inlineStr">
        <is>
          <t>50.00</t>
        </is>
      </c>
    </row>
    <row collapsed="false" customFormat="false" customHeight="false" hidden="false" ht="12.1" outlineLevel="0" r="106">
      <c r="A106" s="5" t="s">
        <f>=HYPERLINK("https://www.leilaoonline.net/lote/detalhe/170396", "095")</f>
      </c>
      <c r="B106" s="4" t="s">
        <f>=HYPERLINK("https://www.leilaoonline.net/lote/detalhe/170396", " LOTE C/ 50 UNIDADES DE GARRAFAS DE ÁGUA C/ TAMPA , PARA GELADEIRA CAPACIDADE 2 LITROS, DIVERSAS CORES, ( SEM USO) CONFORME FOTOS.")</f>
      </c>
      <c r="C106" s="4" t="inlineStr">
        <is>
          <t>Não vendido</t>
        </is>
      </c>
      <c r="D106" s="4" t="inlineStr">
        <is>
          <t>1</t>
        </is>
      </c>
      <c r="E106" s="5" t="inlineStr">
        <is>
          <t>250,00</t>
        </is>
      </c>
      <c r="F106" s="4" t="inlineStr">
        <is>
          <t>50.00</t>
        </is>
      </c>
    </row>
    <row collapsed="false" customFormat="false" customHeight="false" hidden="false" ht="12.1" outlineLevel="0" r="107">
      <c r="A107" s="5" t="s">
        <f>=HYPERLINK("https://www.leilaoonline.net/lote/detalhe/170359", "096")</f>
      </c>
      <c r="B107" s="4" t="s">
        <f>=HYPERLINK("https://www.leilaoonline.net/lote/detalhe/170359", " 20 UNIDADES DE BERMUDAS MASCULINA MARCA POOL, ( SEM USO).")</f>
      </c>
      <c r="C107" s="4" t="inlineStr">
        <is>
          <t>Não vendido</t>
        </is>
      </c>
      <c r="D107" s="4" t="inlineStr">
        <is>
          <t>1</t>
        </is>
      </c>
      <c r="E107" s="5" t="inlineStr">
        <is>
          <t>80,00</t>
        </is>
      </c>
      <c r="F107" s="4" t="inlineStr">
        <is>
          <t>50.00</t>
        </is>
      </c>
    </row>
    <row collapsed="false" customFormat="false" customHeight="false" hidden="false" ht="12.1" outlineLevel="0" r="108">
      <c r="A108" s="5" t="s">
        <f>=HYPERLINK("https://www.leilaoonline.net/lote/detalhe/170366", "097")</f>
      </c>
      <c r="B108" s="4" t="s">
        <f>=HYPERLINK("https://www.leilaoonline.net/lote/detalhe/170366", "LOTE CONTENDO 100 CÉDULAS DE DINHEIRO ANTIGO ORIGINAL, DE VÁRIOS VALORES E ÉPOCAS,  EM EXCELENTE ESTADO DE CONSERVAÇÃO, RARIDADE PARA COLECIONADORES.")</f>
      </c>
      <c r="C108" s="4" t="inlineStr">
        <is>
          <t>Vendido</t>
        </is>
      </c>
      <c r="D108" s="4" t="inlineStr">
        <is>
          <t>1</t>
        </is>
      </c>
      <c r="E108" s="5" t="inlineStr">
        <is>
          <t>80,00</t>
        </is>
      </c>
      <c r="F108" s="4" t="inlineStr">
        <is>
          <t>50.00</t>
        </is>
      </c>
    </row>
    <row collapsed="false" customFormat="false" customHeight="false" hidden="false" ht="12.1" outlineLevel="0" r="109">
      <c r="A109" s="5" t="s">
        <f>=HYPERLINK("https://www.leilaoonline.net/lote/detalhe/170328", "098")</f>
      </c>
      <c r="B109" s="4" t="s">
        <f>=HYPERLINK("https://www.leilaoonline.net/lote/detalhe/170328", "LOTE CONTENDO 05 JOGOS DE TAPETES COMPLETOS PARA VEÍCULOS DIVERSAS MARCAS; HONDA, GM, VW, CITROEN, GM, FORD e OUTROS.  LACRADOS NO PLÁSTICO.( SEM USO).")</f>
      </c>
      <c r="C109" s="4" t="inlineStr">
        <is>
          <t>Não vendido</t>
        </is>
      </c>
      <c r="D109" s="4" t="inlineStr">
        <is>
          <t>1</t>
        </is>
      </c>
      <c r="E109" s="5" t="inlineStr">
        <is>
          <t>80,00</t>
        </is>
      </c>
      <c r="F109" s="4" t="inlineStr">
        <is>
          <t>50.00</t>
        </is>
      </c>
    </row>
    <row collapsed="false" customFormat="false" customHeight="false" hidden="false" ht="12.1" outlineLevel="0" r="110">
      <c r="A110" s="5" t="s">
        <f>=HYPERLINK("https://www.leilaoonline.net/lote/detalhe/170379", "099")</f>
      </c>
      <c r="B110" s="4" t="s">
        <f>=HYPERLINK("https://www.leilaoonline.net/lote/detalhe/170379", "500 UNIDADES DE COFRINHOS DE PLÁSTICO INJETADO, SENDO MODELOS:  PORQUINHOS, COELHINHOS, CARRINHO FUSCA E BOLINHAS DE FUTEBOL, ( SEM USO).")</f>
      </c>
      <c r="C110" s="4" t="inlineStr">
        <is>
          <t>Vendido</t>
        </is>
      </c>
      <c r="D110" s="4" t="inlineStr">
        <is>
          <t>1</t>
        </is>
      </c>
      <c r="E110" s="5" t="inlineStr">
        <is>
          <t>800,00</t>
        </is>
      </c>
      <c r="F110" s="4" t="inlineStr">
        <is>
          <t>50.00</t>
        </is>
      </c>
    </row>
    <row collapsed="false" customFormat="false" customHeight="false" hidden="false" ht="12.1" outlineLevel="0" r="111">
      <c r="A111" s="5" t="s">
        <f>=HYPERLINK("https://www.leilaoonline.net/lote/detalhe/170339", "100")</f>
      </c>
      <c r="B111" s="4" t="s">
        <f>=HYPERLINK("https://www.leilaoonline.net/lote/detalhe/170339", " 50 UNIDADES DE COFRINHOS DE PLÁSTICO INJETADO, SENDO MODELOS: PORQUINHOS, COELHINHOS, BOLINHAS DE FUTEBOL, ( SEM USO).")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80,00</t>
        </is>
      </c>
      <c r="F111" s="4" t="inlineStr">
        <is>
          <t>50.00</t>
        </is>
      </c>
    </row>
    <row collapsed="false" customFormat="false" customHeight="false" hidden="false" ht="12.1" outlineLevel="0" r="112">
      <c r="A112" s="5" t="s">
        <f>=HYPERLINK("https://www.leilaoonline.net/lote/detalhe/170284", "101")</f>
      </c>
      <c r="B112" s="4" t="s">
        <f>=HYPERLINK("https://www.leilaoonline.net/lote/detalhe/170284", "100 tubos de Cola Elmer's vários Tamanhos, cores e modelos")</f>
      </c>
      <c r="C112" s="4" t="inlineStr">
        <is>
          <t>Vendido</t>
        </is>
      </c>
      <c r="D112" s="4" t="inlineStr">
        <is>
          <t>2</t>
        </is>
      </c>
      <c r="E112" s="5" t="inlineStr">
        <is>
          <t>130,00</t>
        </is>
      </c>
      <c r="F112" s="4" t="inlineStr">
        <is>
          <t>50.00</t>
        </is>
      </c>
    </row>
    <row collapsed="false" customFormat="false" customHeight="false" hidden="false" ht="12.1" outlineLevel="0" r="113">
      <c r="A113" s="5" t="s">
        <f>=HYPERLINK("https://www.leilaoonline.net/lote/detalhe/170381", "102")</f>
      </c>
      <c r="B113" s="4" t="s">
        <f>=HYPERLINK("https://www.leilaoonline.net/lote/detalhe/170381", " LOTE CONTENDO 180  KITS DE BATRA FANCY BINDI INDIANO, FINE TOUCH EXCLUSIVE, VÁRIOS MODELOS, ( SEM USO). CONFORME FOTOS.")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80,00</t>
        </is>
      </c>
      <c r="F113" s="4" t="inlineStr">
        <is>
          <t>50.00</t>
        </is>
      </c>
    </row>
    <row collapsed="false" customFormat="false" customHeight="false" hidden="false" ht="12.1" outlineLevel="0" r="114">
      <c r="A114" s="5" t="s">
        <f>=HYPERLINK("https://www.leilaoonline.net/lote/detalhe/173147", "103")</f>
      </c>
      <c r="B114" s="4" t="s">
        <f>=HYPERLINK("https://www.leilaoonline.net/lote/detalhe/173147", " LOTE C/ 02 PC HP , 02 MONITORES HP E DELL TECLADOS LOGITECH, ( NO ESTADO CONFORME FOTOS.)")</f>
      </c>
      <c r="C114" s="4" t="inlineStr">
        <is>
          <t>Não vendido</t>
        </is>
      </c>
      <c r="D114" s="4" t="inlineStr">
        <is>
          <t>2</t>
        </is>
      </c>
      <c r="E114" s="5" t="inlineStr">
        <is>
          <t>130,00</t>
        </is>
      </c>
      <c r="F114" s="4" t="inlineStr">
        <is>
          <t>50.00</t>
        </is>
      </c>
    </row>
    <row collapsed="false" customFormat="false" customHeight="false" hidden="false" ht="12.1" outlineLevel="0" r="115">
      <c r="A115" s="5" t="s">
        <f>=HYPERLINK("https://www.leilaoonline.net/lote/detalhe/170368", "104")</f>
      </c>
      <c r="B115" s="4" t="s">
        <f>=HYPERLINK("https://www.leilaoonline.net/lote/detalhe/170368", "LOTE CONTENDO 100 CÉDULAS DE DINHEIRO ANTIGO ORIGINAL, DE VÁRIOS VALORES E ÉPOCAS,  EM EXCELENTE ESTADO DE CONSERVAÇÃO, RARIDADE PARA COLECIONADORES.")</f>
      </c>
      <c r="C115" s="4" t="inlineStr">
        <is>
          <t>Vendido</t>
        </is>
      </c>
      <c r="D115" s="4" t="inlineStr">
        <is>
          <t>1</t>
        </is>
      </c>
      <c r="E115" s="5" t="inlineStr">
        <is>
          <t>80,00</t>
        </is>
      </c>
      <c r="F115" s="4" t="inlineStr">
        <is>
          <t>50.00</t>
        </is>
      </c>
    </row>
    <row collapsed="false" customFormat="false" customHeight="false" hidden="false" ht="12.1" outlineLevel="0" r="116">
      <c r="A116" s="5" t="s">
        <f>=HYPERLINK("https://www.leilaoonline.net/lote/detalhe/173150", "105")</f>
      </c>
      <c r="B116" s="4" t="s">
        <f>=HYPERLINK("https://www.leilaoonline.net/lote/detalhe/173150", " LOTE CONTENDO APROX. 140 UNIDADES DE BROCAS DIVERSOS TAMANHOS E MEDIDAS , ( NO ESTADO), CONFORME FOTOS.")</f>
      </c>
      <c r="C116" s="4" t="inlineStr">
        <is>
          <t>Não vendido</t>
        </is>
      </c>
      <c r="D116" s="4" t="inlineStr">
        <is>
          <t>2</t>
        </is>
      </c>
      <c r="E116" s="5" t="inlineStr">
        <is>
          <t>130,00</t>
        </is>
      </c>
      <c r="F116" s="4" t="inlineStr">
        <is>
          <t>50.00</t>
        </is>
      </c>
    </row>
    <row collapsed="false" customFormat="false" customHeight="false" hidden="false" ht="12.1" outlineLevel="0" r="117">
      <c r="A117" s="5" t="s">
        <f>=HYPERLINK("https://www.leilaoonline.net/lote/detalhe/173149", "106")</f>
      </c>
      <c r="B117" s="4" t="s">
        <f>=HYPERLINK("https://www.leilaoonline.net/lote/detalhe/173149", " LOTE CONTENDO 20  UNIDADES DE BROCAS DIAMANTADA PARA PERFURATRIZ DIVERSOS TAMANHOS E MEDIDAS , ( NO ESTADO), CONFORME FOTOS.")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80,00</t>
        </is>
      </c>
      <c r="F117" s="4" t="inlineStr">
        <is>
          <t>50.00</t>
        </is>
      </c>
    </row>
    <row collapsed="false" customFormat="false" customHeight="false" hidden="false" ht="12.1" outlineLevel="0" r="118">
      <c r="A118" s="5" t="s">
        <f>=HYPERLINK("https://www.leilaoonline.net/lote/detalhe/170283", "107")</f>
      </c>
      <c r="B118" s="4" t="s">
        <f>=HYPERLINK("https://www.leilaoonline.net/lote/detalhe/170283", "100 tubos de Cola Elmer's vários Tamanhos, cores e modelos")</f>
      </c>
      <c r="C118" s="4" t="inlineStr">
        <is>
          <t>Vendido</t>
        </is>
      </c>
      <c r="D118" s="4" t="inlineStr">
        <is>
          <t>2</t>
        </is>
      </c>
      <c r="E118" s="5" t="inlineStr">
        <is>
          <t>130,00</t>
        </is>
      </c>
      <c r="F118" s="4" t="inlineStr">
        <is>
          <t>50.00</t>
        </is>
      </c>
    </row>
    <row collapsed="false" customFormat="false" customHeight="false" hidden="false" ht="12.1" outlineLevel="0" r="119">
      <c r="A119" s="5" t="s">
        <f>=HYPERLINK("https://www.leilaoonline.net/lote/detalhe/170342", "108")</f>
      </c>
      <c r="B119" s="4" t="s">
        <f>=HYPERLINK("https://www.leilaoonline.net/lote/detalhe/170342", " 50 UNIDADES DE COFRINHOS DE PLÁSTICO INJETADO, SENDO MODELOS: PORQUINHOS, COELHINHOS, BOLINHAS DE FUTEBOL, ( SEM USO).")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80,00</t>
        </is>
      </c>
      <c r="F119" s="4" t="inlineStr">
        <is>
          <t>50.00</t>
        </is>
      </c>
    </row>
    <row collapsed="false" customFormat="false" customHeight="false" hidden="false" ht="12.1" outlineLevel="0" r="120">
      <c r="A120" s="5" t="s">
        <f>=HYPERLINK("https://www.leilaoonline.net/lote/detalhe/173151", "109")</f>
      </c>
      <c r="B120" s="4" t="s">
        <f>=HYPERLINK("https://www.leilaoonline.net/lote/detalhe/173151", " LOTE CONTENDO 55 FERRAMENTAS  PERFURATRIZ DIVERSOS TAMANHOS E MEDIDAS , ( NO ESTADO), CONFORME FOTOS.")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80,00</t>
        </is>
      </c>
      <c r="F120" s="4" t="inlineStr">
        <is>
          <t>50.00</t>
        </is>
      </c>
    </row>
    <row collapsed="false" customFormat="false" customHeight="false" hidden="false" ht="12.1" outlineLevel="0" r="121">
      <c r="A121" s="5" t="s">
        <f>=HYPERLINK("https://www.leilaoonline.net/lote/detalhe/170349", "110")</f>
      </c>
      <c r="B121" s="4" t="s">
        <f>=HYPERLINK("https://www.leilaoonline.net/lote/detalhe/170349", " 50 UNIDADES DE COFRINHOS DE PLÁSTICO INJETADO, SENDO MODELOS: PORQUINHOS, COELHINHOS, BOLINHAS DE FUTEBOL, ( SEM USO).")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80,00</t>
        </is>
      </c>
      <c r="F121" s="4" t="inlineStr">
        <is>
          <t>50.00</t>
        </is>
      </c>
    </row>
    <row collapsed="false" customFormat="false" customHeight="false" hidden="false" ht="12.1" outlineLevel="0" r="122">
      <c r="A122" s="5" t="s">
        <f>=HYPERLINK("https://www.leilaoonline.net/lote/detalhe/170382", "111")</f>
      </c>
      <c r="B122" s="4" t="s">
        <f>=HYPERLINK("https://www.leilaoonline.net/lote/detalhe/170382", " LOTE C/ 100 UNIDADES DE PORTA RETRATOS DE TIMES FUTEBOL PAULISTA ( SÃO PAULO, PALMEIRAS E SANTOS) EM ALUMÍNIO, PRODUTO OFICIAL LICENCIADO C/ SELO HOLOGRÁFICO DE ORIGINALIDADE, ( SEM USO, NA CAIXA).")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800,00</t>
        </is>
      </c>
      <c r="F122" s="4" t="inlineStr">
        <is>
          <t>50.00</t>
        </is>
      </c>
    </row>
    <row collapsed="false" customFormat="false" customHeight="false" hidden="false" ht="12.1" outlineLevel="0" r="123">
      <c r="A123" s="5" t="s">
        <f>=HYPERLINK("https://www.leilaoonline.net/lote/detalhe/170345", "112")</f>
      </c>
      <c r="B123" s="4" t="s">
        <f>=HYPERLINK("https://www.leilaoonline.net/lote/detalhe/170345", "25 CAIXINHAS DE LÁPIS DE COR, SENDO 06 LÁPIS CADA, CONFORME FOTOS. ( SEM USO).")</f>
      </c>
      <c r="C123" s="4" t="inlineStr">
        <is>
          <t>Vendido</t>
        </is>
      </c>
      <c r="D123" s="4" t="inlineStr">
        <is>
          <t>1</t>
        </is>
      </c>
      <c r="E123" s="5" t="inlineStr">
        <is>
          <t>80,00</t>
        </is>
      </c>
      <c r="F123" s="4" t="inlineStr">
        <is>
          <t>50.00</t>
        </is>
      </c>
    </row>
    <row collapsed="false" customFormat="false" customHeight="false" hidden="false" ht="12.1" outlineLevel="0" r="124">
      <c r="A124" s="5" t="s">
        <f>=HYPERLINK("https://www.leilaoonline.net/lote/detalhe/170361", "113")</f>
      </c>
      <c r="B124" s="4" t="s">
        <f>=HYPERLINK("https://www.leilaoonline.net/lote/detalhe/170361", " 50 UNIDADES DE COFRINHOS DE PLÁSTICO INJETADO, SENDO MODELOS: PORQUINHOS, COELHINHOS, BOLINHAS DE FUTEBOL, ( SEM USO).")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80,00</t>
        </is>
      </c>
      <c r="F124" s="4" t="inlineStr">
        <is>
          <t>50.00</t>
        </is>
      </c>
    </row>
    <row collapsed="false" customFormat="false" customHeight="false" hidden="false" ht="12.1" outlineLevel="0" r="125">
      <c r="A125" s="5" t="s">
        <f>=HYPERLINK("https://www.leilaoonline.net/lote/detalhe/170348", "114")</f>
      </c>
      <c r="B125" s="4" t="s">
        <f>=HYPERLINK("https://www.leilaoonline.net/lote/detalhe/170348", " 20 UNIDADES DE BERMUDAS MASCULINA MARCA POOL, ( SEM USO).")</f>
      </c>
      <c r="C125" s="4" t="inlineStr">
        <is>
          <t>Não vendido</t>
        </is>
      </c>
      <c r="D125" s="4" t="inlineStr">
        <is>
          <t>1</t>
        </is>
      </c>
      <c r="E125" s="5" t="inlineStr">
        <is>
          <t>80,00</t>
        </is>
      </c>
      <c r="F125" s="4" t="inlineStr">
        <is>
          <t>50.00</t>
        </is>
      </c>
    </row>
    <row collapsed="false" customFormat="false" customHeight="false" hidden="false" ht="12.1" outlineLevel="0" r="126">
      <c r="A126" s="5" t="s">
        <f>=HYPERLINK("https://www.leilaoonline.net/lote/detalhe/170355", "115")</f>
      </c>
      <c r="B126" s="4" t="s">
        <f>=HYPERLINK("https://www.leilaoonline.net/lote/detalhe/170355", " 50 UNIDADES DE COFRINHOS DE PLÁSTICO INJETADO, SENDO MODELOS: PORQUINHOS, COELHINHOS, BOLINHAS DE FUTEBOL, ( SEM USO).")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80,00</t>
        </is>
      </c>
      <c r="F126" s="4" t="inlineStr">
        <is>
          <t>50.00</t>
        </is>
      </c>
    </row>
    <row collapsed="false" customFormat="false" customHeight="false" hidden="false" ht="12.1" outlineLevel="0" r="127">
      <c r="A127" s="5" t="s">
        <f>=HYPERLINK("https://www.leilaoonline.net/lote/detalhe/170347", "116")</f>
      </c>
      <c r="B127" s="4" t="s">
        <f>=HYPERLINK("https://www.leilaoonline.net/lote/detalhe/170347", "25 CAIXINHAS DE LÁPIS DE COR, SENDO 06 LÁPIS CADA, CONFORME FOTOS. ( SEM USO).")</f>
      </c>
      <c r="C127" s="4" t="inlineStr">
        <is>
          <t>Vendido</t>
        </is>
      </c>
      <c r="D127" s="4" t="inlineStr">
        <is>
          <t>1</t>
        </is>
      </c>
      <c r="E127" s="5" t="inlineStr">
        <is>
          <t>80,00</t>
        </is>
      </c>
      <c r="F127" s="4" t="inlineStr">
        <is>
          <t>50.00</t>
        </is>
      </c>
    </row>
    <row collapsed="false" customFormat="false" customHeight="false" hidden="false" ht="12.1" outlineLevel="0" r="128">
      <c r="A128" s="5" t="s">
        <f>=HYPERLINK("https://www.leilaoonline.net/lote/detalhe/170358", "117")</f>
      </c>
      <c r="B128" s="4" t="s">
        <f>=HYPERLINK("https://www.leilaoonline.net/lote/detalhe/170358", " 50 UNIDADES DE COFRINHOS DE PLÁSTICO INJETADO, SENDO MODELOS: PORQUINHOS, COELHINHOS, BOLINHAS DE FUTEBOL, ( SEM USO).")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80,00</t>
        </is>
      </c>
      <c r="F128" s="4" t="inlineStr">
        <is>
          <t>50.00</t>
        </is>
      </c>
    </row>
    <row collapsed="false" customFormat="false" customHeight="false" hidden="false" ht="12.1" outlineLevel="0" r="129">
      <c r="A129" s="5" t="s">
        <f>=HYPERLINK("https://www.leilaoonline.net/lote/detalhe/170365", "118")</f>
      </c>
      <c r="B129" s="4" t="s">
        <f>=HYPERLINK("https://www.leilaoonline.net/lote/detalhe/170365", " LOTE CONTENDO 50 UNIDADES DE  ITENS DE BIJOUTERIAS,  PEDRARIAS DE LUXO, BRACELETES, TIC-TAC ( PRESILHAS), PULSEIRAS, APLIQUES DE CABELO, TIARAS , ACESSÓRIOS , DIVERSOS MODELOS CONFORME FOTOS.")</f>
      </c>
      <c r="C129" s="4" t="inlineStr">
        <is>
          <t>Não vendido</t>
        </is>
      </c>
      <c r="D129" s="4" t="inlineStr">
        <is>
          <t>1</t>
        </is>
      </c>
      <c r="E129" s="5" t="inlineStr">
        <is>
          <t>80,00</t>
        </is>
      </c>
      <c r="F129" s="4" t="inlineStr">
        <is>
          <t>50.00</t>
        </is>
      </c>
    </row>
    <row collapsed="false" customFormat="false" customHeight="false" hidden="false" ht="12.1" outlineLevel="0" r="130">
      <c r="A130" s="5" t="s">
        <f>=HYPERLINK("https://www.leilaoonline.net/lote/detalhe/170356", "119")</f>
      </c>
      <c r="B130" s="4" t="s">
        <f>=HYPERLINK("https://www.leilaoonline.net/lote/detalhe/170356", " 50 UNIDADES DE COFRINHOS DE PLÁSTICO INJETADO, SENDO MODELOS: PORQUINHOS, COELHINHOS, BOLINHAS DE FUTEBOL, ( SEM USO).")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80,00</t>
        </is>
      </c>
      <c r="F130" s="4" t="inlineStr">
        <is>
          <t>50.00</t>
        </is>
      </c>
    </row>
    <row collapsed="false" customFormat="false" customHeight="false" hidden="false" ht="12.1" outlineLevel="0" r="131">
      <c r="A131" s="5" t="s">
        <f>=HYPERLINK("https://www.leilaoonline.net/lote/detalhe/170352", "120")</f>
      </c>
      <c r="B131" s="4" t="s">
        <f>=HYPERLINK("https://www.leilaoonline.net/lote/detalhe/170352", "25 CAIXINHAS DE LÁPIS DE COR, SENDO 06 LÁPIS CADA, CONFORME FOTOS. ( SEM USO).")</f>
      </c>
      <c r="C131" s="4" t="inlineStr">
        <is>
          <t>Vendido</t>
        </is>
      </c>
      <c r="D131" s="4" t="inlineStr">
        <is>
          <t>1</t>
        </is>
      </c>
      <c r="E131" s="5" t="inlineStr">
        <is>
          <t>80,00</t>
        </is>
      </c>
      <c r="F131" s="4" t="inlineStr">
        <is>
          <t>50.00</t>
        </is>
      </c>
    </row>
    <row collapsed="false" customFormat="false" customHeight="false" hidden="false" ht="12.1" outlineLevel="0" r="132">
      <c r="A132" s="5" t="s">
        <f>=HYPERLINK("https://www.leilaoonline.net/lote/detalhe/170363", "121")</f>
      </c>
      <c r="B132" s="4" t="s">
        <f>=HYPERLINK("https://www.leilaoonline.net/lote/detalhe/170363", " LOTE CONTENDO 50 UNIDADES DE  ITENS DE BIJOUTERIAS,  PEDRARIAS DE LUXO, BRACELETES, TIC-TAC ( PRESILHAS), PULSEIRAS, APLIQUES DE CABELO, TIARAS , ACESSÓRIOS , DIVERSOS MODELOS CONFORME FOTOS.")</f>
      </c>
      <c r="C132" s="4" t="inlineStr">
        <is>
          <t>Não vendido</t>
        </is>
      </c>
      <c r="D132" s="4" t="inlineStr">
        <is>
          <t>1</t>
        </is>
      </c>
      <c r="E132" s="5" t="inlineStr">
        <is>
          <t>80,00</t>
        </is>
      </c>
      <c r="F132" s="4" t="inlineStr">
        <is>
          <t>50.00</t>
        </is>
      </c>
    </row>
    <row collapsed="false" customFormat="false" customHeight="false" hidden="false" ht="12.1" outlineLevel="0" r="133">
      <c r="A133" s="5" t="s">
        <f>=HYPERLINK("https://www.leilaoonline.net/lote/detalhe/170353", "122")</f>
      </c>
      <c r="B133" s="4" t="s">
        <f>=HYPERLINK("https://www.leilaoonline.net/lote/detalhe/170353", "25 CAIXINHAS DE LÁPIS DE COR, SENDO 06 LÁPIS CADA, CONFORME FOTOS. ( SEM USO).")</f>
      </c>
      <c r="C133" s="4" t="inlineStr">
        <is>
          <t>Vendido</t>
        </is>
      </c>
      <c r="D133" s="4" t="inlineStr">
        <is>
          <t>1</t>
        </is>
      </c>
      <c r="E133" s="5" t="inlineStr">
        <is>
          <t>80,00</t>
        </is>
      </c>
      <c r="F133" s="4" t="inlineStr">
        <is>
          <t>50.00</t>
        </is>
      </c>
    </row>
    <row collapsed="false" customFormat="false" customHeight="false" hidden="false" ht="12.1" outlineLevel="0" r="134">
      <c r="A134" s="5" t="s">
        <f>=HYPERLINK("https://www.leilaoonline.net/lote/detalhe/170364", "123")</f>
      </c>
      <c r="B134" s="4" t="s">
        <f>=HYPERLINK("https://www.leilaoonline.net/lote/detalhe/170364", " LOTE CONTENDO 50 UNIDADES DE  ITENS DE BIJOUTERIAS,  PEDRARIAS DE LUXO, BRACELETES, TIC-TAC ( PRESILHAS), PULSEIRAS, APLIQUES DE CABELO, TIARAS , ACESSÓRIOS , DIVERSOS MODELOS CONFORME FOTOS.")</f>
      </c>
      <c r="C134" s="4" t="inlineStr">
        <is>
          <t>Não vendido</t>
        </is>
      </c>
      <c r="D134" s="4" t="inlineStr">
        <is>
          <t>1</t>
        </is>
      </c>
      <c r="E134" s="5" t="inlineStr">
        <is>
          <t>80,00</t>
        </is>
      </c>
      <c r="F134" s="4" t="inlineStr">
        <is>
          <t>50.00</t>
        </is>
      </c>
    </row>
    <row collapsed="false" customFormat="false" customHeight="false" hidden="false" ht="12.1" outlineLevel="0" r="135">
      <c r="A135" s="5" t="s">
        <f>=HYPERLINK("https://www.leilaoonline.net/lote/detalhe/170360", "124")</f>
      </c>
      <c r="B135" s="4" t="s">
        <f>=HYPERLINK("https://www.leilaoonline.net/lote/detalhe/170360", "25 CAIXINHAS DE LÁPIS DE COR, SENDO 06 LÁPIS CADA, CONFORME FOTOS. ( SEM USO).")</f>
      </c>
      <c r="C135" s="4" t="inlineStr">
        <is>
          <t>Vendido</t>
        </is>
      </c>
      <c r="D135" s="4" t="inlineStr">
        <is>
          <t>1</t>
        </is>
      </c>
      <c r="E135" s="5" t="inlineStr">
        <is>
          <t>80,00</t>
        </is>
      </c>
      <c r="F135" s="4" t="inlineStr">
        <is>
          <t>50.00</t>
        </is>
      </c>
    </row>
    <row collapsed="false" customFormat="false" customHeight="false" hidden="false" ht="12.1" outlineLevel="0" r="136">
      <c r="A136" s="5" t="s">
        <f>=HYPERLINK("https://www.leilaoonline.net/lote/detalhe/173148", "125")</f>
      </c>
      <c r="B136" s="4" t="s">
        <f>=HYPERLINK("https://www.leilaoonline.net/lote/detalhe/173148", " LOTE C/ 01 TAMBOR GRANDE CONTENDO PARAFUSOS, PORCAS, ARRUELAS,  PRISIONEIROS, DIVERSOS TAMANHOS , MEDIDAS E MODELOS  APROX. 300 QUILOS, ( NO ESTADO), CONFORME FOTOS.")</f>
      </c>
      <c r="C136" s="4" t="inlineStr">
        <is>
          <t>Não vendido</t>
        </is>
      </c>
      <c r="D136" s="4" t="inlineStr">
        <is>
          <t>2</t>
        </is>
      </c>
      <c r="E136" s="5" t="inlineStr">
        <is>
          <t>130,00</t>
        </is>
      </c>
      <c r="F136" s="4" t="inlineStr">
        <is>
          <t>50.00</t>
        </is>
      </c>
    </row>
    <row collapsed="false" customFormat="false" customHeight="false" hidden="false" ht="12.1" outlineLevel="0" r="137">
      <c r="A137" s="5" t="s">
        <f>=HYPERLINK("https://www.leilaoonline.net/lote/detalhe/170357", "126")</f>
      </c>
      <c r="B137" s="4" t="s">
        <f>=HYPERLINK("https://www.leilaoonline.net/lote/detalhe/170357", "25 CAIXINHAS DE LÁPIS DE COR, SENDO 06 LÁPIS CADA, CONFORME FOTOS. ( SEM USO).")</f>
      </c>
      <c r="C137" s="4" t="inlineStr">
        <is>
          <t>Vendido</t>
        </is>
      </c>
      <c r="D137" s="4" t="inlineStr">
        <is>
          <t>1</t>
        </is>
      </c>
      <c r="E137" s="5" t="inlineStr">
        <is>
          <t>80,00</t>
        </is>
      </c>
      <c r="F137" s="4" t="inlineStr">
        <is>
          <t>50.00</t>
        </is>
      </c>
    </row>
    <row collapsed="false" customFormat="false" customHeight="false" hidden="false" ht="12.1" outlineLevel="0" r="138">
      <c r="A138" s="5" t="s">
        <f>=HYPERLINK("https://www.leilaoonline.net/lote/detalhe/170383", "127")</f>
      </c>
      <c r="B138" s="4" t="s">
        <f>=HYPERLINK("https://www.leilaoonline.net/lote/detalhe/170383", " LOTE CONTENDO 180  KITS DE BATRA FANCY BINDI INDIANO, FINE TOUCH EXCLUSIVE, VÁRIOS MODELOS, ( SEM USO). CONFORME FOTOS.")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80,00</t>
        </is>
      </c>
      <c r="F138" s="4" t="inlineStr">
        <is>
          <t>50.00</t>
        </is>
      </c>
    </row>
    <row collapsed="false" customFormat="false" customHeight="false" hidden="false" ht="12.1" outlineLevel="0" r="139">
      <c r="A139" s="5" t="s">
        <f>=HYPERLINK("https://www.leilaoonline.net/lote/detalhe/170362", "128")</f>
      </c>
      <c r="B139" s="4" t="s">
        <f>=HYPERLINK("https://www.leilaoonline.net/lote/detalhe/170362", "25 CAIXINHAS DE LÁPIS DE COR, SENDO 06 LÁPIS CADA, CONFORME FOTOS. ( SEM USO).")</f>
      </c>
      <c r="C139" s="4" t="inlineStr">
        <is>
          <t>Vendido</t>
        </is>
      </c>
      <c r="D139" s="4" t="inlineStr">
        <is>
          <t>1</t>
        </is>
      </c>
      <c r="E139" s="5" t="inlineStr">
        <is>
          <t>80,00</t>
        </is>
      </c>
      <c r="F139" s="4" t="inlineStr">
        <is>
          <t>50.00</t>
        </is>
      </c>
    </row>
    <row collapsed="false" customFormat="false" customHeight="false" hidden="false" ht="12.1" outlineLevel="0" r="140">
      <c r="A140" s="5" t="s">
        <f>=HYPERLINK("https://www.leilaoonline.net/lote/detalhe/170384", "129")</f>
      </c>
      <c r="B140" s="4" t="s">
        <f>=HYPERLINK("https://www.leilaoonline.net/lote/detalhe/170384", " LOTE CONTENDO 300  BOLSAS TÉRMICA ORIGINAL SADIA PERDIGÃO, COM COSTURA REFORÇADA CAPACIDADE DE 15 QUILOS  ( sem uso). CONFORME FOTOS")</f>
      </c>
      <c r="C140" s="4" t="inlineStr">
        <is>
          <t>Vendido</t>
        </is>
      </c>
      <c r="D140" s="4" t="inlineStr">
        <is>
          <t>1</t>
        </is>
      </c>
      <c r="E140" s="5" t="inlineStr">
        <is>
          <t>800,00</t>
        </is>
      </c>
      <c r="F140" s="4" t="inlineStr">
        <is>
          <t>50.00</t>
        </is>
      </c>
    </row>
    <row collapsed="false" customFormat="false" customHeight="false" hidden="false" ht="12.1" outlineLevel="0" r="141">
      <c r="A141" s="5" t="s">
        <f>=HYPERLINK("https://www.leilaoonline.net/lote/detalhe/170354", "130")</f>
      </c>
      <c r="B141" s="4" t="s">
        <f>=HYPERLINK("https://www.leilaoonline.net/lote/detalhe/170354", "25 CAIXINHAS DE LÁPIS DE COR, SENDO 06 LÁPIS CADA, CONFORME FOTOS. ( SEM USO).")</f>
      </c>
      <c r="C141" s="4" t="inlineStr">
        <is>
          <t>Vendido</t>
        </is>
      </c>
      <c r="D141" s="4" t="inlineStr">
        <is>
          <t>1</t>
        </is>
      </c>
      <c r="E141" s="5" t="inlineStr">
        <is>
          <t>80,00</t>
        </is>
      </c>
      <c r="F141" s="4" t="inlineStr">
        <is>
          <t>50.00</t>
        </is>
      </c>
    </row>
    <row collapsed="false" customFormat="false" customHeight="false" hidden="false" ht="12.1" outlineLevel="0" r="142">
      <c r="A142" s="5" t="s">
        <f>=HYPERLINK("https://www.leilaoonline.net/lote/detalhe/170385", "131")</f>
      </c>
      <c r="B142" s="4" t="s">
        <f>=HYPERLINK("https://www.leilaoonline.net/lote/detalhe/170385", "500 UNIDADES DE COFRINHOS DE PLÁSTICO INJETADO, SENDO MODELOS:  PORQUINHOS, COELHINHOS, CARRINHO FUSCA E BOLINHAS DE FUTEBOL, ( SEM USO).")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800,00</t>
        </is>
      </c>
      <c r="F142" s="4" t="inlineStr">
        <is>
          <t>50.00</t>
        </is>
      </c>
    </row>
    <row collapsed="false" customFormat="false" customHeight="false" hidden="false" ht="12.1" outlineLevel="0" r="143">
      <c r="A143" s="5" t="s">
        <f>=HYPERLINK("https://www.leilaoonline.net/lote/detalhe/170386", "132")</f>
      </c>
      <c r="B143" s="4" t="s">
        <f>=HYPERLINK("https://www.leilaoonline.net/lote/detalhe/170386", " LOTE CONTENDO 180  KITS DE BATRA FANCY BINDI INDIANO, FINE TOUCH EXCLUSIVE, VÁRIOS MODELOS, ( SEM USO). CONFORME FOTOS.")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80,00</t>
        </is>
      </c>
      <c r="F143" s="4" t="inlineStr">
        <is>
          <t>50.00</t>
        </is>
      </c>
    </row>
    <row collapsed="false" customFormat="false" customHeight="false" hidden="false" ht="12.1" outlineLevel="0" r="144">
      <c r="A144" s="5" t="s">
        <f>=HYPERLINK("https://www.leilaoonline.net/lote/detalhe/173152", "133")</f>
      </c>
      <c r="B144" s="4" t="s">
        <f>=HYPERLINK("https://www.leilaoonline.net/lote/detalhe/173152", " LOTE CONTENDO 07 TRENAS PROFISSIONAIS DE DIVERSAS MARCAS E TAMANHOS , ( NO ESTADO), CONFORME FOTOS.")</f>
      </c>
      <c r="C144" s="4" t="inlineStr">
        <is>
          <t>Não vendido</t>
        </is>
      </c>
      <c r="D144" s="4" t="inlineStr">
        <is>
          <t>1</t>
        </is>
      </c>
      <c r="E144" s="5" t="inlineStr">
        <is>
          <t>80,00</t>
        </is>
      </c>
      <c r="F144" s="4" t="inlineStr">
        <is>
          <t>50.00</t>
        </is>
      </c>
    </row>
    <row collapsed="false" customFormat="false" customHeight="false" hidden="false" ht="12.1" outlineLevel="0" r="145">
      <c r="A145" s="5" t="s">
        <f>=HYPERLINK("https://www.leilaoonline.net/lote/detalhe/170387", "134")</f>
      </c>
      <c r="B145" s="4" t="s">
        <f>=HYPERLINK("https://www.leilaoonline.net/lote/detalhe/170387", "500 UNIDADES DE COFRINHOS DE PLÁSTICO INJETADO, SENDO MODELOS:  PORQUINHOS, COELHINHOS, CARRINHO FUSCA E BOLINHAS DE FUTEBOL, ( SEM USO).")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800,00</t>
        </is>
      </c>
      <c r="F145" s="4" t="inlineStr">
        <is>
          <t>50.00</t>
        </is>
      </c>
    </row>
    <row collapsed="false" customFormat="false" customHeight="false" hidden="false" ht="12.1" outlineLevel="0" r="146">
      <c r="A146" s="5" t="s">
        <f>=HYPERLINK("https://www.leilaoonline.net/lote/detalhe/170367", "135")</f>
      </c>
      <c r="B146" s="4" t="s">
        <f>=HYPERLINK("https://www.leilaoonline.net/lote/detalhe/170367", "LOTE CONTENDO 100 CÉDULAS DE DINHEIRO ANTIGO ORIGINAL, DE VÁRIOS VALORES E ÉPOCAS,  EM EXCELENTE ESTADO DE CONSERVAÇÃO, RARIDADE PARA COLECIONADORES.")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80,00</t>
        </is>
      </c>
      <c r="F146" s="4" t="inlineStr">
        <is>
          <t>50.00</t>
        </is>
      </c>
    </row>
    <row collapsed="false" customFormat="false" customHeight="false" hidden="false" ht="12.1" outlineLevel="0" r="147">
      <c r="A147" s="5" t="s">
        <f>=HYPERLINK("https://www.leilaoonline.net/lote/detalhe/170388", "136")</f>
      </c>
      <c r="B147" s="4" t="s">
        <f>=HYPERLINK("https://www.leilaoonline.net/lote/detalhe/170388", " LOTE CONTENDO 25 GARRAFAS DE CACHAÇA DE ALAMBIQUE ARTESANAL.")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80,00</t>
        </is>
      </c>
      <c r="F147" s="4" t="inlineStr">
        <is>
          <t>50.00</t>
        </is>
      </c>
    </row>
    <row collapsed="false" customFormat="false" customHeight="false" hidden="false" ht="12.1" outlineLevel="0" r="148">
      <c r="A148" s="5" t="s">
        <f>=HYPERLINK("https://www.leilaoonline.net/lote/detalhe/170389", "137")</f>
      </c>
      <c r="B148" s="4" t="s">
        <f>=HYPERLINK("https://www.leilaoonline.net/lote/detalhe/170389", " LOTE CONTENDO 180  KITS DE BATRA FANCY BINDI INDIANO, FINE TOUCH EXCLUSIVE, VÁRIOS MODELOS, ( SEM USO). CONFORME FOTOS.")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80,00</t>
        </is>
      </c>
      <c r="F148" s="4" t="inlineStr">
        <is>
          <t>50.00</t>
        </is>
      </c>
    </row>
    <row collapsed="false" customFormat="false" customHeight="false" hidden="false" ht="12.1" outlineLevel="0" r="149">
      <c r="A149" s="5" t="s">
        <f>=HYPERLINK("https://www.leilaoonline.net/lote/detalhe/170392", "138")</f>
      </c>
      <c r="B149" s="4" t="s">
        <f>=HYPERLINK("https://www.leilaoonline.net/lote/detalhe/170392", " LOTE C/ 100 UNIDADES DE PORTA RETRATOS DE TIMES FUTEBOL PAULISTA ( SÃO PAULO, PALMEIRAS E SANTOS) EM ALUMÍNIO, PRODUTO OFICIAL LICENCIADO C/ SELO HOLOGRÁFICO DE ORIGINALIDADE, ( SEM USO, NA CAIXA).")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800,00</t>
        </is>
      </c>
      <c r="F149" s="4" t="inlineStr">
        <is>
          <t>50.00</t>
        </is>
      </c>
    </row>
    <row collapsed="false" customFormat="false" customHeight="false" hidden="false" ht="12.1" outlineLevel="0" r="150">
      <c r="A150" s="5" t="s">
        <f>=HYPERLINK("https://www.leilaoonline.net/lote/detalhe/170391", "139")</f>
      </c>
      <c r="B150" s="4" t="s">
        <f>=HYPERLINK("https://www.leilaoonline.net/lote/detalhe/170391", " LOTE CONTENDO 25 GARRAFAS DE CACHAÇA DE ALAMBIQUE ARTESANAL.")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80,00</t>
        </is>
      </c>
      <c r="F150" s="4" t="inlineStr">
        <is>
          <t>50.00</t>
        </is>
      </c>
    </row>
    <row collapsed="false" customFormat="false" customHeight="false" hidden="false" ht="12.1" outlineLevel="0" r="151">
      <c r="A151" s="5" t="s">
        <f>=HYPERLINK("https://www.leilaoonline.net/lote/detalhe/170393", "140")</f>
      </c>
      <c r="B151" s="4" t="s">
        <f>=HYPERLINK("https://www.leilaoonline.net/lote/detalhe/170393", " LOTE C/ 50 UNIDADES DE GARRAFAS DE ÁGUA C/ TAMPA , PARA GELADEIRA CAPACIDADE 2 LITROS, DIVERSAS CORES, ( SEM USO) CONFORME FOTOS.")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250,00</t>
        </is>
      </c>
      <c r="F151" s="4" t="inlineStr">
        <is>
          <t>50.00</t>
        </is>
      </c>
    </row>
    <row collapsed="false" customFormat="false" customHeight="false" hidden="false" ht="12.1" outlineLevel="0" r="152">
      <c r="A152" s="5" t="s">
        <f>=HYPERLINK("https://www.leilaoonline.net/lote/detalhe/170369", "141")</f>
      </c>
      <c r="B152" s="4" t="s">
        <f>=HYPERLINK("https://www.leilaoonline.net/lote/detalhe/170369", " LOTE CONTENDO 50 LATAS DE 1 LITRO  CADA, DE  REMOVEDOR 502 E LÍQUIDO PENETRANTE 302, MARCA METAL CHEK.")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80,00</t>
        </is>
      </c>
      <c r="F152" s="4" t="inlineStr">
        <is>
          <t>50.00</t>
        </is>
      </c>
    </row>
    <row collapsed="false" customFormat="false" customHeight="false" hidden="false" ht="12.1" outlineLevel="0" r="153">
      <c r="A153" s="5" t="s">
        <f>=HYPERLINK("https://www.leilaoonline.net/lote/detalhe/170390", "142")</f>
      </c>
      <c r="B153" s="4" t="s">
        <f>=HYPERLINK("https://www.leilaoonline.net/lote/detalhe/170390", " LOTE CONTENDO 180  KITS DE BATRA FANCY BINDI INDIANO, FINE TOUCH EXCLUSIVE, VÁRIOS MODELOS, ( SEM USO). CONFORME FOTOS.")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80,00</t>
        </is>
      </c>
      <c r="F153" s="4" t="inlineStr">
        <is>
          <t>50.00</t>
        </is>
      </c>
    </row>
    <row collapsed="false" customFormat="false" customHeight="false" hidden="false" ht="12.1" outlineLevel="0" r="154">
      <c r="A154" s="5" t="s">
        <f>=HYPERLINK("https://www.leilaoonline.net/lote/detalhe/170394", "143")</f>
      </c>
      <c r="B154" s="4" t="s">
        <f>=HYPERLINK("https://www.leilaoonline.net/lote/detalhe/170394", " LOTE C/ 100 UNIDADES DE PORTA RETRATOS DE TIMES FUTEBOL PAULISTA ( SÃO PAULO, PALMEIRAS E SANTOS) EM ALUMÍNIO, PRODUTO OFICIAL LICENCIADO C/ SELO HOLOGRÁFICO DE ORIGINALIDADE, ( SEM USO, NA CAIXA).")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800,00</t>
        </is>
      </c>
      <c r="F154" s="4" t="inlineStr">
        <is>
          <t>50.00</t>
        </is>
      </c>
    </row>
    <row collapsed="false" customFormat="false" customHeight="false" hidden="false" ht="12.1" outlineLevel="0" r="155">
      <c r="A155" s="5" t="s">
        <f>=HYPERLINK("https://www.leilaoonline.net/lote/detalhe/170395", "144")</f>
      </c>
      <c r="B155" s="4" t="s">
        <f>=HYPERLINK("https://www.leilaoonline.net/lote/detalhe/170395", " LOTE CONTENDO 25 GARRAFAS DE CACHAÇA DE ALAMBIQUE ARTESANAL.")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80,00</t>
        </is>
      </c>
      <c r="F155" s="4" t="inlineStr">
        <is>
          <t>50.00</t>
        </is>
      </c>
    </row>
    <row collapsed="false" customFormat="false" customHeight="false" hidden="false" ht="12.1" outlineLevel="0" r="156">
      <c r="A156" s="5" t="s">
        <f>=HYPERLINK("https://www.leilaoonline.net/lote/detalhe/170398", "145")</f>
      </c>
      <c r="B156" s="4" t="s">
        <f>=HYPERLINK("https://www.leilaoonline.net/lote/detalhe/170398", " LOTE CONTENDO 180  KITS DE BATRA FANCY BINDI INDIANO, FINE TOUCH EXCLUSIVE, VÁRIOS MODELOS, ( SEM USO). CONFORME FOTOS.")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80,00</t>
        </is>
      </c>
      <c r="F156" s="4" t="inlineStr">
        <is>
          <t>50.00</t>
        </is>
      </c>
    </row>
    <row collapsed="false" customFormat="false" customHeight="false" hidden="false" ht="12.1" outlineLevel="0" r="157">
      <c r="A157" s="5" t="s">
        <f>=HYPERLINK("https://www.leilaoonline.net/lote/detalhe/170272", "146")</f>
      </c>
      <c r="B157" s="4" t="s">
        <f>=HYPERLINK("https://www.leilaoonline.net/lote/detalhe/170272", " 04 equipamentos Antigos para agricultura. Sendo: 01 Gradeado, 01 Arado, 01 Plantadeira e 01 Carpideira.")</f>
      </c>
      <c r="C157" s="4" t="inlineStr">
        <is>
          <t>Não vendido</t>
        </is>
      </c>
      <c r="D157" s="4" t="inlineStr">
        <is>
          <t>3</t>
        </is>
      </c>
      <c r="E157" s="5" t="inlineStr">
        <is>
          <t>180,00</t>
        </is>
      </c>
      <c r="F157" s="4" t="inlineStr">
        <is>
          <t>50.00</t>
        </is>
      </c>
    </row>
    <row collapsed="false" customFormat="false" customHeight="false" hidden="false" ht="12.1" outlineLevel="0" r="158">
      <c r="A158" s="5" t="s">
        <f>=HYPERLINK("https://www.leilaoonline.net/lote/detalhe/170270", "147")</f>
      </c>
      <c r="B158" s="4" t="s">
        <f>=HYPERLINK("https://www.leilaoonline.net/lote/detalhe/170270", "[ VÍDEO ] Lote de itens Antigos. Sendo: 01 - Relógio De Ponto, 02-Relógios quadrados grandes, 01 - Campainha de elétrica de Sino. ")</f>
      </c>
      <c r="C158" s="4" t="inlineStr">
        <is>
          <t>Não vendido</t>
        </is>
      </c>
      <c r="D158" s="4" t="inlineStr">
        <is>
          <t>1</t>
        </is>
      </c>
      <c r="E158" s="5" t="inlineStr">
        <is>
          <t>80,00</t>
        </is>
      </c>
      <c r="F158" s="4" t="inlineStr">
        <is>
          <t>50.00</t>
        </is>
      </c>
    </row>
    <row collapsed="false" customFormat="false" customHeight="false" hidden="false" ht="12.1" outlineLevel="0" r="159">
      <c r="A159" s="5" t="s">
        <f>=HYPERLINK("https://www.leilaoonline.net/lote/detalhe/170269", "148")</f>
      </c>
      <c r="B159" s="4" t="s">
        <f>=HYPERLINK("https://www.leilaoonline.net/lote/detalhe/170269", " Lote Contendo 10 equipamentos de impressão e telefonia")</f>
      </c>
      <c r="C159" s="4" t="inlineStr">
        <is>
          <t>Não vendido</t>
        </is>
      </c>
      <c r="D159" s="4" t="inlineStr">
        <is>
          <t>1</t>
        </is>
      </c>
      <c r="E159" s="5" t="inlineStr">
        <is>
          <t>80,00</t>
        </is>
      </c>
      <c r="F159" s="4" t="inlineStr">
        <is>
          <t>50.00</t>
        </is>
      </c>
    </row>
    <row collapsed="false" customFormat="false" customHeight="false" hidden="false" ht="12.1" outlineLevel="0" r="160">
      <c r="A160" s="5" t="s">
        <f>=HYPERLINK("https://www.leilaoonline.net/lote/detalhe/170271", "149")</f>
      </c>
      <c r="B160" s="4" t="s">
        <f>=HYPERLINK("https://www.leilaoonline.net/lote/detalhe/170271", " Lote contendo diversos itens, sendo: 04 telefones sem fio, 02 mini  gravador , 02 Vou, 01 nobrek, 04 vídeo cassete e diversos cabos e outros.")</f>
      </c>
      <c r="C160" s="4" t="inlineStr">
        <is>
          <t>Não vendido</t>
        </is>
      </c>
      <c r="D160" s="4" t="inlineStr">
        <is>
          <t>1</t>
        </is>
      </c>
      <c r="E160" s="5" t="inlineStr">
        <is>
          <t>80,00</t>
        </is>
      </c>
      <c r="F160" s="4" t="inlineStr">
        <is>
          <t>50.00</t>
        </is>
      </c>
    </row>
    <row collapsed="false" customFormat="false" customHeight="false" hidden="false" ht="12.1" outlineLevel="0" r="161">
      <c r="A161" s="5" t="s">
        <f>=HYPERLINK("https://www.leilaoonline.net/lote/detalhe/173153", "150")</f>
      </c>
      <c r="B161" s="4" t="s">
        <f>=HYPERLINK("https://www.leilaoonline.net/lote/detalhe/173153", " LOTE CONTENDO 20 UNIDADES DE ALICATE DE PRESSÃO, DIVERSAS MARCAS , ( NO ESTADO).")</f>
      </c>
      <c r="C161" s="4" t="inlineStr">
        <is>
          <t>Não vendido</t>
        </is>
      </c>
      <c r="D161" s="4" t="inlineStr">
        <is>
          <t>3</t>
        </is>
      </c>
      <c r="E161" s="5" t="inlineStr">
        <is>
          <t>180,00</t>
        </is>
      </c>
      <c r="F161" s="4" t="inlineStr">
        <is>
          <t>50.00</t>
        </is>
      </c>
    </row>
    <row collapsed="false" customFormat="false" customHeight="false" hidden="false" ht="12.1" outlineLevel="0" r="162">
      <c r="A162" s="5" t="s">
        <f>=HYPERLINK("https://www.leilaoonline.net/lote/detalhe/170397", "151")</f>
      </c>
      <c r="B162" s="4" t="s">
        <f>=HYPERLINK("https://www.leilaoonline.net/lote/detalhe/170397", " LOTE CONTENDO 180  KITS DE BATRA FANCY BINDI INDIANO, FINE TOUCH EXCLUSIVE, VÁRIOS MODELOS, ( SEM USO). CONFORME FOTOS.")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80,00</t>
        </is>
      </c>
      <c r="F162" s="4" t="inlineStr">
        <is>
          <t>50.00</t>
        </is>
      </c>
    </row>
    <row collapsed="false" customFormat="false" customHeight="false" hidden="false" ht="12.1" outlineLevel="0" r="163">
      <c r="A163" s="5" t="s">
        <f>=HYPERLINK("https://www.leilaoonline.net/lote/detalhe/170406", "152")</f>
      </c>
      <c r="B163" s="4" t="s">
        <f>=HYPERLINK("https://www.leilaoonline.net/lote/detalhe/170406", " LOTE C/ 50 UNIDADES DE GARRAFAS DE ÁGUA C/ TAMPA , PARA GELADEIRA CAPACIDADE 2 LITROS, DIVERSAS CORES, ( SEM USO) CONFORME FOTOS.")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250,00</t>
        </is>
      </c>
      <c r="F163" s="4" t="inlineStr">
        <is>
          <t>50.00</t>
        </is>
      </c>
    </row>
    <row collapsed="false" customFormat="false" customHeight="false" hidden="false" ht="12.1" outlineLevel="0" r="164">
      <c r="A164" s="5" t="s">
        <f>=HYPERLINK("https://www.leilaoonline.net/lote/detalhe/170403", "153")</f>
      </c>
      <c r="B164" s="4" t="s">
        <f>=HYPERLINK("https://www.leilaoonline.net/lote/detalhe/170403", " LOTE C/ 50 UNIDADES DE GARRAFAS DE ÁGUA C/ TAMPA , PARA GELADEIRA CAPACIDADE 2 LITROS, DIVERSAS CORES, ( SEM USO) CONFORME FOTOS.")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250,00</t>
        </is>
      </c>
      <c r="F164" s="4" t="inlineStr">
        <is>
          <t>50.00</t>
        </is>
      </c>
    </row>
    <row collapsed="false" customFormat="false" customHeight="false" hidden="false" ht="12.1" outlineLevel="0" r="165">
      <c r="A165" s="5" t="s">
        <f>=HYPERLINK("https://www.leilaoonline.net/lote/detalhe/170405", "154")</f>
      </c>
      <c r="B165" s="4" t="s">
        <f>=HYPERLINK("https://www.leilaoonline.net/lote/detalhe/170405", " Prateleiras e Nichos , no estado, conforte fotos.")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80,00</t>
        </is>
      </c>
      <c r="F165" s="4" t="inlineStr">
        <is>
          <t>50.00</t>
        </is>
      </c>
    </row>
    <row collapsed="false" customFormat="false" customHeight="false" hidden="false" ht="12.1" outlineLevel="0" r="166">
      <c r="A166" s="5" t="s">
        <f>=HYPERLINK("https://www.leilaoonline.net/lote/detalhe/170404", "155")</f>
      </c>
      <c r="B166" s="4" t="s">
        <f>=HYPERLINK("https://www.leilaoonline.net/lote/detalhe/170404", " LOTE C/ 50 UNIDADES DE GARRAFAS DE ÁGUA C/ TAMPA , PARA GELADEIRA CAPACIDADE 2 LITROS, DIVERSAS CORES, ( SEM USO) CONFORME FOTOS.")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250,00</t>
        </is>
      </c>
      <c r="F166" s="4" t="inlineStr">
        <is>
          <t>50.00</t>
        </is>
      </c>
    </row>
    <row collapsed="false" customFormat="false" customHeight="false" hidden="false" ht="12.1" outlineLevel="0" r="167">
      <c r="A167" s="5" t="s">
        <f>=HYPERLINK("https://www.leilaoonline.net/lote/detalhe/170407", "156")</f>
      </c>
      <c r="B167" s="4" t="s">
        <f>=HYPERLINK("https://www.leilaoonline.net/lote/detalhe/170407", " Porta de Vidro Jateado medindo 2,03 X 0,78, conforme fotos")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80,00</t>
        </is>
      </c>
      <c r="F167" s="4" t="inlineStr">
        <is>
          <t>50.00</t>
        </is>
      </c>
    </row>
    <row collapsed="false" customFormat="false" customHeight="false" hidden="false" ht="12.1" outlineLevel="0" r="168">
      <c r="A168" s="5" t="s">
        <f>=HYPERLINK("https://www.leilaoonline.net/lote/detalhe/170408", "157")</f>
      </c>
      <c r="B168" s="4" t="s">
        <f>=HYPERLINK("https://www.leilaoonline.net/lote/detalhe/170408", " LOTE C/ 50 UNIDADES DE GARRAFAS DE ÁGUA C/ TAMPA , PARA GELADEIRA CAPACIDADE 2 LITROS, DIVERSAS CORES, ( SEM USO) CONFORME FOTOS.")</f>
      </c>
      <c r="C168" s="4" t="inlineStr">
        <is>
          <t>Não vendido</t>
        </is>
      </c>
      <c r="D168" s="4" t="inlineStr">
        <is>
          <t>1</t>
        </is>
      </c>
      <c r="E168" s="5" t="inlineStr">
        <is>
          <t>250,00</t>
        </is>
      </c>
      <c r="F168" s="4" t="inlineStr">
        <is>
          <t>50.00</t>
        </is>
      </c>
    </row>
    <row collapsed="false" customFormat="false" customHeight="false" hidden="false" ht="12.1" outlineLevel="0" r="169">
      <c r="A169" s="5" t="s">
        <f>=HYPERLINK("https://www.leilaoonline.net/lote/detalhe/170409", "158")</f>
      </c>
      <c r="B169" s="4" t="s">
        <f>=HYPERLINK("https://www.leilaoonline.net/lote/detalhe/170409", " COLEÇÃO CONTENDO 31 CINZEIROS ANTIGOS, DIVERSOS MODELOS, EM PORCELANA FINA E VIDRO, PARA COLECINADORES. C-01")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80,00</t>
        </is>
      </c>
      <c r="F169" s="4" t="inlineStr">
        <is>
          <t>50.00</t>
        </is>
      </c>
    </row>
    <row collapsed="false" customFormat="false" customHeight="false" hidden="false" ht="12.1" outlineLevel="0" r="170">
      <c r="A170" s="5" t="s">
        <f>=HYPERLINK("https://www.leilaoonline.net/lote/detalhe/170410", "159")</f>
      </c>
      <c r="B170" s="4" t="s">
        <f>=HYPERLINK("https://www.leilaoonline.net/lote/detalhe/170410", " LOTE C/ 50 UNIDADES DE GARRAFAS DE ÁGUA C/ TAMPA , PARA GELADEIRA CAPACIDADE 2 LITROS, DIVERSAS CORES, ( SEM USO) CONFORME FOTOS.")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250,00</t>
        </is>
      </c>
      <c r="F170" s="4" t="inlineStr">
        <is>
          <t>50.00</t>
        </is>
      </c>
    </row>
    <row collapsed="false" customFormat="false" customHeight="false" hidden="false" ht="12.1" outlineLevel="0" r="171">
      <c r="A171" s="5" t="s">
        <f>=HYPERLINK("https://www.leilaoonline.net/lote/detalhe/170412", "160")</f>
      </c>
      <c r="B171" s="4" t="s">
        <f>=HYPERLINK("https://www.leilaoonline.net/lote/detalhe/170412", " COLEÇÃO CONTENDO 31 CINZEIROS ANTIGOS, DIVERSOS MODELOS, EM PORCELANA FINA E VIDRO, CERAMICA  E OUTROS ,PARA COLECINADORES. C-02")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80,00</t>
        </is>
      </c>
      <c r="F171" s="4" t="inlineStr">
        <is>
          <t>50.00</t>
        </is>
      </c>
    </row>
    <row collapsed="false" customFormat="false" customHeight="false" hidden="false" ht="12.1" outlineLevel="0" r="172">
      <c r="A172" s="5" t="s">
        <f>=HYPERLINK("https://www.leilaoonline.net/lote/detalhe/170411", "161")</f>
      </c>
      <c r="B172" s="4" t="s">
        <f>=HYPERLINK("https://www.leilaoonline.net/lote/detalhe/170411", " LOTE C/ 50 UNIDADES DE GARRAFAS DE ÁGUA C/ TAMPA , PARA GELADEIRA CAPACIDADE 2 LITROS, DIVERSAS CORES, ( SEM USO) CONFORME FOTOS.")</f>
      </c>
      <c r="C172" s="4" t="inlineStr">
        <is>
          <t>Não vendido</t>
        </is>
      </c>
      <c r="D172" s="4" t="inlineStr">
        <is>
          <t>0</t>
        </is>
      </c>
      <c r="E172" s="5" t="inlineStr">
        <is>
          <t>250,00</t>
        </is>
      </c>
      <c r="F172" s="4" t="inlineStr">
        <is>
          <t>50.00</t>
        </is>
      </c>
    </row>
    <row collapsed="false" customFormat="false" customHeight="false" hidden="false" ht="12.1" outlineLevel="0" r="173">
      <c r="A173" s="5" t="s">
        <f>=HYPERLINK("https://www.leilaoonline.net/lote/detalhe/170413", "162")</f>
      </c>
      <c r="B173" s="4" t="s">
        <f>=HYPERLINK("https://www.leilaoonline.net/lote/detalhe/170413", "500 UNIDADES DE COFRINHOS DE PLÁSTICO INJETADO, SENDO MODELOS:  PORQUINHOS, COELHINHOS, CARRINHO FUSCA E BOLINHAS DE FUTEBOL, ( SEM USO).")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800,00</t>
        </is>
      </c>
      <c r="F173" s="4" t="inlineStr">
        <is>
          <t>50.00</t>
        </is>
      </c>
    </row>
    <row collapsed="false" customFormat="false" customHeight="false" hidden="false" ht="12.1" outlineLevel="0" r="174">
      <c r="A174" s="5" t="s">
        <f>=HYPERLINK("https://www.leilaoonline.net/lote/detalhe/170416", "163")</f>
      </c>
      <c r="B174" s="4" t="s">
        <f>=HYPERLINK("https://www.leilaoonline.net/lote/detalhe/170416", " RADIOLA ANTIGA TIPO MALETA MARCA RADIANCE E DISCO ANTIGO DO FOFÃO, ( NO ESTADO) CONFORME FOTOS.")</f>
      </c>
      <c r="C174" s="4" t="inlineStr">
        <is>
          <t>Não vendido</t>
        </is>
      </c>
      <c r="D174" s="4" t="inlineStr">
        <is>
          <t>2</t>
        </is>
      </c>
      <c r="E174" s="5" t="inlineStr">
        <is>
          <t>130,00</t>
        </is>
      </c>
      <c r="F174" s="4" t="inlineStr">
        <is>
          <t>50.00</t>
        </is>
      </c>
    </row>
    <row collapsed="false" customFormat="false" customHeight="false" hidden="false" ht="12.1" outlineLevel="0" r="175">
      <c r="A175" s="5" t="s">
        <f>=HYPERLINK("https://www.leilaoonline.net/lote/detalhe/170415", "164")</f>
      </c>
      <c r="B175" s="4" t="s">
        <f>=HYPERLINK("https://www.leilaoonline.net/lote/detalhe/170415", " LOTE CONTENDO 05 PARES DE CALÇADOS , SENDO BOTINAS, DIVERSAS NUMERAÇÕES, (NOVOS SEM USO).")</f>
      </c>
      <c r="C175" s="4" t="inlineStr">
        <is>
          <t>Não vendido</t>
        </is>
      </c>
      <c r="D175" s="4" t="inlineStr">
        <is>
          <t>2</t>
        </is>
      </c>
      <c r="E175" s="5" t="inlineStr">
        <is>
          <t>130,00</t>
        </is>
      </c>
      <c r="F175" s="4" t="inlineStr">
        <is>
          <t>50.00</t>
        </is>
      </c>
    </row>
    <row collapsed="false" customFormat="false" customHeight="false" hidden="false" ht="12.1" outlineLevel="0" r="176">
      <c r="A176" s="5" t="s">
        <f>=HYPERLINK("https://www.leilaoonline.net/lote/detalhe/170414", "165")</f>
      </c>
      <c r="B176" s="4" t="s">
        <f>=HYPERLINK("https://www.leilaoonline.net/lote/detalhe/170414", " LOTE CONTENDO 12 LATAS DE MASSA PLÁSTICA BRANCA 400g CADA. ( No estado)")</f>
      </c>
      <c r="C176" s="4" t="inlineStr">
        <is>
          <t>Não vendido</t>
        </is>
      </c>
      <c r="D176" s="4" t="inlineStr">
        <is>
          <t>1</t>
        </is>
      </c>
      <c r="E176" s="5" t="inlineStr">
        <is>
          <t>80,00</t>
        </is>
      </c>
      <c r="F176" s="4" t="inlineStr">
        <is>
          <t>50.00</t>
        </is>
      </c>
    </row>
    <row collapsed="false" customFormat="false" customHeight="false" hidden="false" ht="12.1" outlineLevel="0" r="177">
      <c r="A177" s="5" t="s">
        <f>=HYPERLINK("https://www.leilaoonline.net/lote/detalhe/173155", "166")</f>
      </c>
      <c r="B177" s="4" t="s">
        <f>=HYPERLINK("https://www.leilaoonline.net/lote/detalhe/173155", " LOTE CONTENDO 20 UNIDADES DE ALICATE DE PRESSÃO, DIVERSAS MARCAS , ( NO ESTADO).")</f>
      </c>
      <c r="C177" s="4" t="inlineStr">
        <is>
          <t>Não vendido</t>
        </is>
      </c>
      <c r="D177" s="4" t="inlineStr">
        <is>
          <t>3</t>
        </is>
      </c>
      <c r="E177" s="5" t="inlineStr">
        <is>
          <t>180,00</t>
        </is>
      </c>
      <c r="F177" s="4" t="inlineStr">
        <is>
          <t>50.00</t>
        </is>
      </c>
    </row>
    <row collapsed="false" customFormat="false" customHeight="false" hidden="false" ht="12.1" outlineLevel="0" r="178">
      <c r="A178" s="5" t="s">
        <f>=HYPERLINK("https://www.leilaoonline.net/lote/detalhe/170418", "167")</f>
      </c>
      <c r="B178" s="4" t="s">
        <f>=HYPERLINK("https://www.leilaoonline.net/lote/detalhe/170418", " 102 UNIDADES DE FRASCOS DE COLA, SENDO: 90 TRANSPARENTE DE 473 ml CADA, 12 BRANCA DE 946 ml CADA. PARA USO PROFISSIONAL OU DOMÉSTICO")</f>
      </c>
      <c r="C178" s="4" t="inlineStr">
        <is>
          <t>Não vendido</t>
        </is>
      </c>
      <c r="D178" s="4" t="inlineStr">
        <is>
          <t>4</t>
        </is>
      </c>
      <c r="E178" s="5" t="inlineStr">
        <is>
          <t>230,00</t>
        </is>
      </c>
      <c r="F178" s="4" t="inlineStr">
        <is>
          <t>50.00</t>
        </is>
      </c>
    </row>
    <row collapsed="false" customFormat="false" customHeight="false" hidden="false" ht="12.1" outlineLevel="0" r="179">
      <c r="A179" s="5" t="s">
        <f>=HYPERLINK("https://www.leilaoonline.net/lote/detalhe/170417", "168")</f>
      </c>
      <c r="B179" s="4" t="s">
        <f>=HYPERLINK("https://www.leilaoonline.net/lote/detalhe/170417", " 102 UNIDADES DE FRASCOS DE COLA, SENDO: 90 TRANSPARENTE DE 473 ml CADA, 12 BRANCA DE 946 ml CADA. PARA USO PROFISSIONAL OU DOMÉSTICO")</f>
      </c>
      <c r="C179" s="4" t="inlineStr">
        <is>
          <t>Vendido</t>
        </is>
      </c>
      <c r="D179" s="4" t="inlineStr">
        <is>
          <t>1</t>
        </is>
      </c>
      <c r="E179" s="5" t="inlineStr">
        <is>
          <t>80,00</t>
        </is>
      </c>
      <c r="F179" s="4" t="inlineStr">
        <is>
          <t>50.00</t>
        </is>
      </c>
    </row>
    <row collapsed="false" customFormat="false" customHeight="false" hidden="false" ht="12.1" outlineLevel="0" r="180">
      <c r="A180" s="5" t="s">
        <f>=HYPERLINK("https://www.leilaoonline.net/lote/detalhe/170322", "169")</f>
      </c>
      <c r="B180" s="4" t="s">
        <f>=HYPERLINK("https://www.leilaoonline.net/lote/detalhe/170322", "[ VÍDEO ] 20 BRACELETES DE LUXO / PULSEIRA C/ PUNHO ABERTO EM METAL C/ TEXTURA E CRAVEJADO C/ PEDRARIAS, DIVERSOS TAMANHO E MODELOS, ( SEM USO).")</f>
      </c>
      <c r="C180" s="4" t="inlineStr">
        <is>
          <t>Não vendido</t>
        </is>
      </c>
      <c r="D180" s="4" t="inlineStr">
        <is>
          <t>0</t>
        </is>
      </c>
      <c r="E180" s="5" t="inlineStr">
        <is>
          <t>80,00</t>
        </is>
      </c>
      <c r="F180" s="4" t="inlineStr">
        <is>
          <t>50.00</t>
        </is>
      </c>
    </row>
    <row collapsed="false" customFormat="false" customHeight="false" hidden="false" ht="12.1" outlineLevel="0" r="181">
      <c r="A181" s="5" t="s">
        <f>=HYPERLINK("https://www.leilaoonline.net/lote/detalhe/170320", "170")</f>
      </c>
      <c r="B181" s="4" t="s">
        <f>=HYPERLINK("https://www.leilaoonline.net/lote/detalhe/170320", " 102 UNIDADES DE FRASCOS DE COLA, SENDO: 90 TRANSPARENTE DE 473 ml CADA, 12 BRANCA DE 946 ml CADA. PARA USO PROFISSIONAL OU DOMÉSTICO")</f>
      </c>
      <c r="C181" s="4" t="inlineStr">
        <is>
          <t>Vendido</t>
        </is>
      </c>
      <c r="D181" s="4" t="inlineStr">
        <is>
          <t>4</t>
        </is>
      </c>
      <c r="E181" s="5" t="inlineStr">
        <is>
          <t>230,00</t>
        </is>
      </c>
      <c r="F181" s="4" t="inlineStr">
        <is>
          <t>50.00</t>
        </is>
      </c>
    </row>
    <row collapsed="false" customFormat="false" customHeight="false" hidden="false" ht="12.1" outlineLevel="0" r="182">
      <c r="A182" s="5" t="s">
        <f>=HYPERLINK("https://www.leilaoonline.net/lote/detalhe/170327", "171")</f>
      </c>
      <c r="B182" s="4" t="s">
        <f>=HYPERLINK("https://www.leilaoonline.net/lote/detalhe/170327", " Caloi Cross aro 20, Antiga da década de 1980, Original para Colecionadores")</f>
      </c>
      <c r="C182" s="4" t="inlineStr">
        <is>
          <t>Não vendido</t>
        </is>
      </c>
      <c r="D182" s="4" t="inlineStr">
        <is>
          <t>1</t>
        </is>
      </c>
      <c r="E182" s="5" t="inlineStr">
        <is>
          <t>250,00</t>
        </is>
      </c>
      <c r="F182" s="4" t="inlineStr">
        <is>
          <t>50.00</t>
        </is>
      </c>
    </row>
    <row collapsed="false" customFormat="false" customHeight="false" hidden="false" ht="12.1" outlineLevel="0" r="183">
      <c r="A183" s="5" t="s">
        <f>=HYPERLINK("https://www.leilaoonline.net/lote/detalhe/170317", "172")</f>
      </c>
      <c r="B183" s="4" t="s">
        <f>=HYPERLINK("https://www.leilaoonline.net/lote/detalhe/170317", "[ VÍDEO ] 20 BRACELETES DE LUXO / PULSEIRA C/ PUNHO ABERTO EM METAL C/ TEXTURA E CRAVEJADO C/ PEDRARIAS, DIVERSOS TAMANHO E MODELOS, ( SEM USO).")</f>
      </c>
      <c r="C183" s="4" t="inlineStr">
        <is>
          <t>Não vendido</t>
        </is>
      </c>
      <c r="D183" s="4" t="inlineStr">
        <is>
          <t>0</t>
        </is>
      </c>
      <c r="E183" s="5" t="inlineStr">
        <is>
          <t>80,00</t>
        </is>
      </c>
      <c r="F183" s="4" t="inlineStr">
        <is>
          <t>50.00</t>
        </is>
      </c>
    </row>
    <row collapsed="false" customFormat="false" customHeight="false" hidden="false" ht="12.1" outlineLevel="0" r="184">
      <c r="A184" s="5" t="s">
        <f>=HYPERLINK("https://www.leilaoonline.net/lote/detalhe/170285", "173")</f>
      </c>
      <c r="B184" s="4" t="s">
        <f>=HYPERLINK("https://www.leilaoonline.net/lote/detalhe/170285", " LOTE CONTENDO 50  KITS DE  BRINQUEDOS COLECIONAVEIS  ORIGINAL MARCA GULLIVER ,  DIVERSOS MODELOS ( SEM USO ). ESTOQUE ANTIGO, ALGUNS SÃO BEM RAROS, PARA COLECIONADORES.")</f>
      </c>
      <c r="C184" s="4" t="inlineStr">
        <is>
          <t>Não vendido</t>
        </is>
      </c>
      <c r="D184" s="4" t="inlineStr">
        <is>
          <t>0</t>
        </is>
      </c>
      <c r="E184" s="5" t="inlineStr">
        <is>
          <t>80,00</t>
        </is>
      </c>
      <c r="F184" s="4" t="inlineStr">
        <is>
          <t>50.00</t>
        </is>
      </c>
    </row>
    <row collapsed="false" customFormat="false" customHeight="false" hidden="false" ht="12.1" outlineLevel="0" r="185">
      <c r="A185" s="5" t="s">
        <f>=HYPERLINK("https://www.leilaoonline.net/lote/detalhe/170319", "174")</f>
      </c>
      <c r="B185" s="4" t="s">
        <f>=HYPERLINK("https://www.leilaoonline.net/lote/detalhe/170319", "[ VÍDEO ] 20 BRACELETES DE LUXO / PULSEIRA C/ PUNHO ABERTO EM METAL C/ TEXTURA E CRAVEJADO C/ PEDRARIAS, DIVERSOS TAMANHO E MODELOS, ( SEM USO).")</f>
      </c>
      <c r="C185" s="4" t="inlineStr">
        <is>
          <t>Não vendido</t>
        </is>
      </c>
      <c r="D185" s="4" t="inlineStr">
        <is>
          <t>0</t>
        </is>
      </c>
      <c r="E185" s="5" t="inlineStr">
        <is>
          <t>80,00</t>
        </is>
      </c>
      <c r="F185" s="4" t="inlineStr">
        <is>
          <t>50.00</t>
        </is>
      </c>
    </row>
    <row collapsed="false" customFormat="false" customHeight="false" hidden="false" ht="12.1" outlineLevel="0" r="186">
      <c r="A186" s="5" t="s">
        <f>=HYPERLINK("https://www.leilaoonline.net/lote/detalhe/170289", "175")</f>
      </c>
      <c r="B186" s="4" t="s">
        <f>=HYPERLINK("https://www.leilaoonline.net/lote/detalhe/170289", " LOTE CONTENDO 01 VENTILADOR DE TETO PARA RACK MODELO:  APC ACF502 , 220V P/ RACK NETSHELTER SX AR3100, ( SEM USO) ( NA CAIXA).")</f>
      </c>
      <c r="C186" s="4" t="inlineStr">
        <is>
          <t>Não vendido</t>
        </is>
      </c>
      <c r="D186" s="4" t="inlineStr">
        <is>
          <t>1</t>
        </is>
      </c>
      <c r="E186" s="5" t="inlineStr">
        <is>
          <t>80,00</t>
        </is>
      </c>
      <c r="F186" s="4" t="inlineStr">
        <is>
          <t>50.00</t>
        </is>
      </c>
    </row>
    <row collapsed="false" customFormat="false" customHeight="false" hidden="false" ht="12.1" outlineLevel="0" r="187">
      <c r="A187" s="5" t="s">
        <f>=HYPERLINK("https://www.leilaoonline.net/lote/detalhe/170325", "176")</f>
      </c>
      <c r="B187" s="4" t="s">
        <f>=HYPERLINK("https://www.leilaoonline.net/lote/detalhe/170325", "LOTE CONTENDO 100 CÉDULAS DE DINHEIRO ANTIGO ORIGINAL, DE VÁRIOS VALORES E ÉPOCAS,  EM EXCELENTE ESTADO DE CONSERVAÇÃO, RARIDADE PARA COLECIONADORES.")</f>
      </c>
      <c r="C187" s="4" t="inlineStr">
        <is>
          <t>Não vendido</t>
        </is>
      </c>
      <c r="D187" s="4" t="inlineStr">
        <is>
          <t>2</t>
        </is>
      </c>
      <c r="E187" s="5" t="inlineStr">
        <is>
          <t>130,00</t>
        </is>
      </c>
      <c r="F187" s="4" t="inlineStr">
        <is>
          <t>50.00</t>
        </is>
      </c>
    </row>
    <row collapsed="false" customFormat="false" customHeight="false" hidden="false" ht="12.1" outlineLevel="0" r="188">
      <c r="A188" s="5" t="s">
        <f>=HYPERLINK("https://www.leilaoonline.net/lote/detalhe/173154", "177")</f>
      </c>
      <c r="B188" s="4" t="s">
        <f>=HYPERLINK("https://www.leilaoonline.net/lote/detalhe/173154", " LOTE CONTENDO 04 CAIXAS DE MADEIRA E 01 DE PAPELÃO C/ DIVERSOS SENDO; SPRAY, LUBRIFICANTES, SOLVENTES, TUBOS DE  SILICONES E OUTROS PRODUTOS  CONFORME FOTOS.")</f>
      </c>
      <c r="C188" s="4" t="inlineStr">
        <is>
          <t>Não vendido</t>
        </is>
      </c>
      <c r="D188" s="4" t="inlineStr">
        <is>
          <t>1</t>
        </is>
      </c>
      <c r="E188" s="5" t="inlineStr">
        <is>
          <t>80,00</t>
        </is>
      </c>
      <c r="F188" s="4" t="inlineStr">
        <is>
          <t>50.00</t>
        </is>
      </c>
    </row>
    <row collapsed="false" customFormat="false" customHeight="false" hidden="false" ht="12.1" outlineLevel="0" r="189">
      <c r="A189" s="5" t="s">
        <f>=HYPERLINK("https://www.leilaoonline.net/lote/detalhe/173157", "178")</f>
      </c>
      <c r="B189" s="4" t="s">
        <f>=HYPERLINK("https://www.leilaoonline.net/lote/detalhe/173157", " LOTE CONTENDO APROX. 1.000 CÉDULAS ANTIGAS, ORIGINAIS,  SELECIONADAS E ÓTIMO ESTADO DE CONSERVAÇÃO, TODAS NACIONAIS DE DIVERSAS ÉPOCAS. ( CORRETAMENTE ARMAZENADAS PARA GARANTIA DE SUA QUALIDADE). CONFORME FOTOS.")</f>
      </c>
      <c r="C189" s="4" t="inlineStr">
        <is>
          <t>Não vendido</t>
        </is>
      </c>
      <c r="D189" s="4" t="inlineStr">
        <is>
          <t>0</t>
        </is>
      </c>
      <c r="E189" s="5" t="inlineStr">
        <is>
          <t>990,00</t>
        </is>
      </c>
      <c r="F189" s="4" t="inlineStr">
        <is>
          <t>50.00</t>
        </is>
      </c>
    </row>
    <row collapsed="false" customFormat="false" customHeight="false" hidden="false" ht="12.1" outlineLevel="0" r="190">
      <c r="A190" s="5" t="s">
        <f>=HYPERLINK("https://www.leilaoonline.net/lote/detalhe/173156", "179")</f>
      </c>
      <c r="B190" s="4" t="s">
        <f>=HYPERLINK("https://www.leilaoonline.net/lote/detalhe/173156", " LOTE CONTENDO APROX. 1.000 CÉDULAS ANTIGAS, ORIGINAIS,  SELECIONADAS E ÓTIMO ESTADO DE CONSERVAÇÃO, TODAS NACIONAIS DE DIVERSAS ÉPOCAS. ( CORRETAMENTE ARMAZENADAS PARA GARANTIA DE SUA QUALIDADE). CONFORME FOTOS.")</f>
      </c>
      <c r="C190" s="4" t="inlineStr">
        <is>
          <t>Não vendido</t>
        </is>
      </c>
      <c r="D190" s="4" t="inlineStr">
        <is>
          <t>0</t>
        </is>
      </c>
      <c r="E190" s="5" t="inlineStr">
        <is>
          <t>990,00</t>
        </is>
      </c>
      <c r="F190" s="4" t="inlineStr">
        <is>
          <t>50.00</t>
        </is>
      </c>
    </row>
    <row collapsed="false" customFormat="false" customHeight="false" hidden="false" ht="12.1" outlineLevel="0" r="191">
      <c r="A191" s="5" t="s">
        <f>=HYPERLINK("https://www.leilaoonline.net/lote/detalhe/173159", "180")</f>
      </c>
      <c r="B191" s="4" t="s">
        <f>=HYPERLINK("https://www.leilaoonline.net/lote/detalhe/173159", " LOTE CONTENDO APROX. 1.000 CÉDULAS ANTIGAS, ORIGINAIS,  SELECIONADAS E ÓTIMO ESTADO DE CONSERVAÇÃO, TODAS NACIONAIS DE DIVERSAS ÉPOCAS. ( CORRETAMENTE ARMAZENADAS PARA GARANTIA DE SUA QUALIDADE). CONFORME FOTOS.")</f>
      </c>
      <c r="C191" s="4" t="inlineStr">
        <is>
          <t>Não vendido</t>
        </is>
      </c>
      <c r="D191" s="4" t="inlineStr">
        <is>
          <t>0</t>
        </is>
      </c>
      <c r="E191" s="5" t="inlineStr">
        <is>
          <t>990,00</t>
        </is>
      </c>
      <c r="F191" s="4" t="inlineStr">
        <is>
          <t>50.00</t>
        </is>
      </c>
    </row>
    <row collapsed="false" customFormat="false" customHeight="false" hidden="false" ht="12.1" outlineLevel="0" r="192">
      <c r="A192" s="5" t="s">
        <f>=HYPERLINK("https://www.leilaoonline.net/lote/detalhe/173158", "181")</f>
      </c>
      <c r="B192" s="4" t="s">
        <f>=HYPERLINK("https://www.leilaoonline.net/lote/detalhe/173158", " LOTE CONTENDO APROX. 1.000 CÉDULAS ANTIGAS, ORIGINAIS,  SELECIONADAS E ÓTIMO ESTADO DE CONSERVAÇÃO, TODAS NACIONAIS DE DIVERSAS ÉPOCAS. ( CORRETAMENTE ARMAZENADAS PARA GARANTIA DE SUA QUALIDADE). CONFORME FOTOS.")</f>
      </c>
      <c r="C192" s="4" t="inlineStr">
        <is>
          <t>Não vendido</t>
        </is>
      </c>
      <c r="D192" s="4" t="inlineStr">
        <is>
          <t>0</t>
        </is>
      </c>
      <c r="E192" s="5" t="inlineStr">
        <is>
          <t>990,00</t>
        </is>
      </c>
      <c r="F192" s="4" t="inlineStr">
        <is>
          <t>50.00</t>
        </is>
      </c>
    </row>
    <row collapsed="false" customFormat="false" customHeight="false" hidden="false" ht="12.1" outlineLevel="0" r="193">
      <c r="A193" s="5" t="s">
        <f>=HYPERLINK("https://www.leilaoonline.net/lote/detalhe/173160", "182")</f>
      </c>
      <c r="B193" s="4" t="s">
        <f>=HYPERLINK("https://www.leilaoonline.net/lote/detalhe/173160", " LOTE CONTENDO APROX. 1.000 CÉDULAS ANTIGAS, ORIGINAIS,  SELECIONADAS E ÓTIMO ESTADO DE CONSERVAÇÃO, TODAS NACIONAIS DE DIVERSAS ÉPOCAS. ( CORRETAMENTE ARMAZENADAS PARA GARANTIA DE SUA QUALIDADE). CONFORME FOTOS.")</f>
      </c>
      <c r="C193" s="4" t="inlineStr">
        <is>
          <t>Não vendido</t>
        </is>
      </c>
      <c r="D193" s="4" t="inlineStr">
        <is>
          <t>0</t>
        </is>
      </c>
      <c r="E193" s="5" t="inlineStr">
        <is>
          <t>990,00</t>
        </is>
      </c>
      <c r="F193" s="4" t="inlineStr">
        <is>
          <t>50.00</t>
        </is>
      </c>
    </row>
    <row collapsed="false" customFormat="false" customHeight="false" hidden="false" ht="12.1" outlineLevel="0" r="194">
      <c r="A194" s="5" t="s">
        <f>=HYPERLINK("https://www.leilaoonline.net/lote/detalhe/173162", "183")</f>
      </c>
      <c r="B194" s="4" t="s">
        <f>=HYPERLINK("https://www.leilaoonline.net/lote/detalhe/173162", " LOTE CONTENDO 12 PARES DE TÊNIS MARCA TOPPER ORIGINAL, DIVERSAS NUMERAÇÕES. (SEM USO, NA CAIXA).")</f>
      </c>
      <c r="C194" s="4" t="inlineStr">
        <is>
          <t>Não vendido</t>
        </is>
      </c>
      <c r="D194" s="4" t="inlineStr">
        <is>
          <t>3</t>
        </is>
      </c>
      <c r="E194" s="5" t="inlineStr">
        <is>
          <t>180,00</t>
        </is>
      </c>
      <c r="F194" s="4" t="inlineStr">
        <is>
          <t>50.00</t>
        </is>
      </c>
    </row>
    <row collapsed="false" customFormat="false" customHeight="false" hidden="false" ht="12.1" outlineLevel="0" r="195">
      <c r="A195" s="5" t="s">
        <f>=HYPERLINK("https://www.leilaoonline.net/lote/detalhe/173163", "184")</f>
      </c>
      <c r="B195" s="4" t="s">
        <f>=HYPERLINK("https://www.leilaoonline.net/lote/detalhe/173163", " LOTE CONTENDO 12 PARES DE TÊNIS MARCA TOPPER ORIGINAL, DIVERSAS NUMERAÇÕES. (SEM USO, NA CAIXA).")</f>
      </c>
      <c r="C195" s="4" t="inlineStr">
        <is>
          <t>Não vendido</t>
        </is>
      </c>
      <c r="D195" s="4" t="inlineStr">
        <is>
          <t>3</t>
        </is>
      </c>
      <c r="E195" s="5" t="inlineStr">
        <is>
          <t>180,00</t>
        </is>
      </c>
      <c r="F195" s="4" t="inlineStr">
        <is>
          <t>50.00</t>
        </is>
      </c>
    </row>
    <row collapsed="false" customFormat="false" customHeight="false" hidden="false" ht="12.1" outlineLevel="0" r="196">
      <c r="A196" s="5" t="s">
        <f>=HYPERLINK("https://www.leilaoonline.net/lote/detalhe/173164", "185")</f>
      </c>
      <c r="B196" s="4" t="s">
        <f>=HYPERLINK("https://www.leilaoonline.net/lote/detalhe/173164", " LOTE CONTENDO 12 PARES DE TÊNIS MARCA TOPPER ORIGINAL, DIVERSAS NUMERAÇÕES. (SEM USO, NA CAIXA).")</f>
      </c>
      <c r="C196" s="4" t="inlineStr">
        <is>
          <t>Vendido</t>
        </is>
      </c>
      <c r="D196" s="4" t="inlineStr">
        <is>
          <t>6</t>
        </is>
      </c>
      <c r="E196" s="5" t="inlineStr">
        <is>
          <t>330,00</t>
        </is>
      </c>
      <c r="F196" s="4" t="inlineStr">
        <is>
          <t>50.00</t>
        </is>
      </c>
    </row>
    <row collapsed="false" customFormat="false" customHeight="false" hidden="false" ht="12.1" outlineLevel="0" r="197">
      <c r="A197" s="5" t="s">
        <f>=HYPERLINK("https://www.leilaoonline.net/lote/detalhe/174589", "186")</f>
      </c>
      <c r="B197" s="4" t="s">
        <f>=HYPERLINK("https://www.leilaoonline.net/lote/detalhe/174589", "LOTE CONTENDO 12 LATAS DE MASSA PLÁSTICA BRANCA 400g CADA. ( No estado)")</f>
      </c>
      <c r="C197" s="4" t="inlineStr">
        <is>
          <t>Vendido</t>
        </is>
      </c>
      <c r="D197" s="4" t="inlineStr">
        <is>
          <t>1</t>
        </is>
      </c>
      <c r="E197" s="5" t="inlineStr">
        <is>
          <t>80,00</t>
        </is>
      </c>
      <c r="F197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2026-06-30T01:07:32.00Z</dcterms:created>
  <dc:creator>Tellks Tecnologia</dc:creator>
  <cp:revision>0</cp:revision>
</cp:coreProperties>
</file>