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24 CAMINHÕES -  3 PRANCHAS - 6 TRATORES - 6 GM/S10 - IMPLEMENTOS AGRÍCOLAS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10/11/2017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=HYPERLINK("https://www.leilaoonline.net/lote/detalhe/11669", "082")</f>
      </c>
      <c r="B11" s="4" t="s">
        <f>=HYPERLINK("https://www.leilaoonline.net/lote/detalhe/11669", " TORNO INDUSTRIAL, PATR.A9000885, UND DOIS CÓRREGOS")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4.450,00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=HYPERLINK("https://www.leilaoonline.net/lote/detalhe/11725", "100")</f>
      </c>
      <c r="B12" s="4" t="s">
        <f>=HYPERLINK("https://www.leilaoonline.net/lote/detalhe/11725", "104 EXTINTORES APROXIMADAMENTE, S/FR, UND DOIS CÓRREGOS")</f>
      </c>
      <c r="C12" s="4" t="inlineStr">
        <is>
          <t>Vendido</t>
        </is>
      </c>
      <c r="D12" s="4" t="inlineStr">
        <is>
          <t>11</t>
        </is>
      </c>
      <c r="E12" s="5" t="inlineStr">
        <is>
          <t>1.600,00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=HYPERLINK("https://www.leilaoonline.net/lote/detalhe/11526", "101")</f>
      </c>
      <c r="B13" s="4" t="s">
        <f>=HYPERLINK("https://www.leilaoonline.net/lote/detalhe/11526", "DIVERSAS MESAS E CADEIRAS PARA RESTAURANTES, S/FR, UND DOIS CÓRREGOS")</f>
      </c>
      <c r="C13" s="4" t="inlineStr">
        <is>
          <t>Vendido</t>
        </is>
      </c>
      <c r="D13" s="4" t="inlineStr">
        <is>
          <t>9</t>
        </is>
      </c>
      <c r="E13" s="5" t="inlineStr">
        <is>
          <t>1.200,00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=HYPERLINK("https://www.leilaoonline.net/lote/detalhe/11731", "580")</f>
      </c>
      <c r="B14" s="4" t="s">
        <f>=HYPERLINK("https://www.leilaoonline.net/lote/detalhe/11731", " 2 KIT MUDAS DE COLHEDORAS, S/FR, UND IPAUSSU")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=HYPERLINK("https://www.leilaoonline.net/lote/detalhe/11715", "581")</f>
      </c>
      <c r="B15" s="4" t="s">
        <f>=HYPERLINK("https://www.leilaoonline.net/lote/detalhe/11715", " 15 RODAS DE COLHEDORAS, S/FR, UND IPAUSSU")</f>
      </c>
      <c r="C15" s="4" t="inlineStr">
        <is>
          <t>Vendido</t>
        </is>
      </c>
      <c r="D15" s="4" t="inlineStr">
        <is>
          <t>6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=HYPERLINK("https://www.leilaoonline.net/lote/detalhe/11732", "591")</f>
      </c>
      <c r="B16" s="4" t="s">
        <f>=HYPERLINK("https://www.leilaoonline.net/lote/detalhe/11732", " SECADOR DE AÇUCAR ROTATIVO  PIRATININGA, S/FR, UND IPAUSSU")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=HYPERLINK("https://www.leilaoonline.net/lote/detalhe/11759", "1321")</f>
      </c>
      <c r="B17" s="4" t="s">
        <f>=HYPERLINK("https://www.leilaoonline.net/lote/detalhe/11759", "TUBOS DE VINHAÇA, S/FR, UND ZANIN")</f>
      </c>
      <c r="C17" s="4" t="inlineStr">
        <is>
          <t>Vendido</t>
        </is>
      </c>
      <c r="D17" s="4" t="inlineStr">
        <is>
          <t>7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=HYPERLINK("https://www.leilaoonline.net/lote/detalhe/11704", "1338")</f>
      </c>
      <c r="B18" s="4" t="s">
        <f>=HYPERLINK("https://www.leilaoonline.net/lote/detalhe/11704", " 2 BOMBA CENTRIFUGA E 1 RESERVATÓRIO DE COMPRESSOR, S/FR, UND ZANIN ")</f>
      </c>
      <c r="C18" s="4" t="inlineStr">
        <is>
          <t>Vendido</t>
        </is>
      </c>
      <c r="D18" s="4" t="inlineStr">
        <is>
          <t>5</t>
        </is>
      </c>
      <c r="E18" s="5" t="inlineStr">
        <is>
          <t>950,00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=HYPERLINK("https://www.leilaoonline.net/lote/detalhe/11702", "1342")</f>
      </c>
      <c r="B19" s="4" t="s">
        <f>=HYPERLINK("https://www.leilaoonline.net/lote/detalhe/11702", " CAMINHÃO VW 790S GUINCHO 1.0 T, FR92096/96312, ANO 1987, PLACA BWT3330, UND ZANIN")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24.000,00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=HYPERLINK("https://www.leilaoonline.net/lote/detalhe/11698", "1344")</f>
      </c>
      <c r="B20" s="4" t="s">
        <f>=HYPERLINK("https://www.leilaoonline.net/lote/detalhe/11698", " CARRETA DE ABRIGO FABR. PRÓPRIA, FR361999, UND ZANIN")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2.700,00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=HYPERLINK("https://www.leilaoonline.net/lote/detalhe/11700", "1345")</f>
      </c>
      <c r="B21" s="4" t="s">
        <f>=HYPERLINK("https://www.leilaoonline.net/lote/detalhe/11700", " CARRETA DE ABRIGO FABR. PROPRIA, FR362001, UND ZANIN")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1.800,00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=HYPERLINK("https://www.leilaoonline.net/lote/detalhe/11528", "1347")</f>
      </c>
      <c r="B22" s="4" t="s">
        <f>=HYPERLINK("https://www.leilaoonline.net/lote/detalhe/11528", "CORRENTE DE MESA ALIMENTADORA DE CANA - SEMI NOVA (VENDA POR LOTE), S/FR, UND TAMOIO")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1.750,00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=HYPERLINK("https://www.leilaoonline.net/lote/detalhe/11529", "1348")</f>
      </c>
      <c r="B23" s="4" t="s">
        <f>=HYPERLINK("https://www.leilaoonline.net/lote/detalhe/11529", "GERADOR TOSHIBA MOD DC1253A NS 8714949 SEM MOTOR E EXCITATRIZ , IMOB.2214-3097-0, UND TAMOIO 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2.800,00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=HYPERLINK("https://www.leilaoonline.net/lote/detalhe/11667", "2361")</f>
      </c>
      <c r="B24" s="4" t="s">
        <f>=HYPERLINK("https://www.leilaoonline.net/lote/detalhe/11667", "  TUBO 2,5" X 1,70 MTS (VENDA POR LOTE APROX 5 T), S/FR, UND DIAMANTE")</f>
      </c>
      <c r="C24" s="4" t="inlineStr">
        <is>
          <t>Vendido</t>
        </is>
      </c>
      <c r="D24" s="4" t="inlineStr">
        <is>
          <t>70</t>
        </is>
      </c>
      <c r="E24" s="5" t="inlineStr">
        <is>
          <t>12.100,00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=HYPERLINK("https://www.leilaoonline.net/lote/detalhe/11659", "2363")</f>
      </c>
      <c r="B25" s="4" t="s">
        <f>=HYPERLINK("https://www.leilaoonline.net/lote/detalhe/11659", " 2 CENTRIFUGAS KONT 10 EM BOM ESTADO, PATR.072099, UND DIAMANTE")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1.900,00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=HYPERLINK("https://www.leilaoonline.net/lote/detalhe/11663", "2364")</f>
      </c>
      <c r="B26" s="4" t="s">
        <f>=HYPERLINK("https://www.leilaoonline.net/lote/detalhe/11663", " 1 BALÃO DE VAPOR 1,5 MIL LITROS E 1 COLCHO DE INOX FERROSO DE APROX. 4 MTS, S/FR, UND DIAMANTE")</f>
      </c>
      <c r="C26" s="4" t="inlineStr">
        <is>
          <t>Vendido</t>
        </is>
      </c>
      <c r="D26" s="4" t="inlineStr">
        <is>
          <t>13</t>
        </is>
      </c>
      <c r="E26" s="5" t="inlineStr">
        <is>
          <t>2.150,00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=HYPERLINK("https://www.leilaoonline.net/lote/detalhe/11664", "2366")</f>
      </c>
      <c r="B27" s="4" t="s">
        <f>=HYPERLINK("https://www.leilaoonline.net/lote/detalhe/11664", "  6 VARIADOR, 21 MOTOR, 8 PAINEL ELÉTRICOS E  15 AR CONDICIONADO, PATR. 77007......, UND DIAMANTE")</f>
      </c>
      <c r="C27" s="4" t="inlineStr">
        <is>
          <t>Vendido</t>
        </is>
      </c>
      <c r="D27" s="4" t="inlineStr">
        <is>
          <t>23</t>
        </is>
      </c>
      <c r="E27" s="5" t="inlineStr">
        <is>
          <t>5.850,00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=HYPERLINK("https://www.leilaoonline.net/lote/detalhe/11719", "3136")</f>
      </c>
      <c r="B28" s="4" t="s">
        <f>=HYPERLINK("https://www.leilaoonline.net/lote/detalhe/11719", " TRANSBOROD SANTAL, FR135621, UND BARRA")</f>
      </c>
      <c r="C28" s="4" t="inlineStr">
        <is>
          <t>Vendido</t>
        </is>
      </c>
      <c r="D28" s="4" t="inlineStr">
        <is>
          <t>32</t>
        </is>
      </c>
      <c r="E28" s="5" t="inlineStr">
        <is>
          <t>5.950,00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=HYPERLINK("https://www.leilaoonline.net/lote/detalhe/11720", "3139")</f>
      </c>
      <c r="B29" s="4" t="s">
        <f>=HYPERLINK("https://www.leilaoonline.net/lote/detalhe/11720", " 2 MOTO BOMBA E 2 MOTOR WEG, PAT.079598, UND BARRA ( FAZ BOSQUE)")</f>
      </c>
      <c r="C29" s="4" t="inlineStr">
        <is>
          <t>Vendido</t>
        </is>
      </c>
      <c r="D29" s="4" t="inlineStr">
        <is>
          <t>5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=HYPERLINK("https://www.leilaoonline.net/lote/detalhe/11721", "3149")</f>
      </c>
      <c r="B30" s="4" t="s">
        <f>=HYPERLINK("https://www.leilaoonline.net/lote/detalhe/11721", " 2 TANQUES DE FIBRA - 1 DE 4000 MIL E 1 DE 2000 MIL LITROS APROX, S/FR, UNDBARRA  (CASA DE VINHAÇA)")</f>
      </c>
      <c r="C30" s="4" t="inlineStr">
        <is>
          <t>Vendido</t>
        </is>
      </c>
      <c r="D30" s="4" t="inlineStr">
        <is>
          <t>9</t>
        </is>
      </c>
      <c r="E30" s="5" t="inlineStr">
        <is>
          <t>1.300,00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=HYPERLINK("https://www.leilaoonline.net/lote/detalhe/11760", "3152")</f>
      </c>
      <c r="B31" s="4" t="s">
        <f>=HYPERLINK("https://www.leilaoonline.net/lote/detalhe/11760", "VW/BMB 31,320 CNC CM 6X4, ANO 2010, PLACA EAJ9133, FR96490, PAROU FUNCIONANDO, UND BARRA")</f>
      </c>
      <c r="C31" s="4" t="inlineStr">
        <is>
          <t>Vendido</t>
        </is>
      </c>
      <c r="D31" s="4" t="inlineStr">
        <is>
          <t>63</t>
        </is>
      </c>
      <c r="E31" s="5" t="inlineStr">
        <is>
          <t>51.000,00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=HYPERLINK("https://www.leilaoonline.net/lote/detalhe/11724", "3164")</f>
      </c>
      <c r="B32" s="4" t="s">
        <f>=HYPERLINK("https://www.leilaoonline.net/lote/detalhe/11724", "GRADE LEVE COM 48 DISCOS DIAM 800MM COR AMARELA , FR103169,  IMOB42900, UND BARRA")</f>
      </c>
      <c r="C32" s="4" t="inlineStr">
        <is>
          <t>Vendido</t>
        </is>
      </c>
      <c r="D32" s="4" t="inlineStr">
        <is>
          <t>50</t>
        </is>
      </c>
      <c r="E32" s="5" t="inlineStr">
        <is>
          <t>9.100,00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=HYPERLINK("https://www.leilaoonline.net/lote/detalhe/11433", "3171")</f>
      </c>
      <c r="B33" s="4" t="s">
        <f>=HYPERLINK("https://www.leilaoonline.net/lote/detalhe/11433", " CARRETA DISTRIBUIDORA DE TORTA, FR103663, UND BARRA")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1.150,00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=HYPERLINK("https://www.leilaoonline.net/lote/detalhe/11434", "3172")</f>
      </c>
      <c r="B34" s="4" t="s">
        <f>=HYPERLINK("https://www.leilaoonline.net/lote/detalhe/11434", " CARRETA DE SERVIÇOS DIVERSOS103861, FR103861, UND BARRA")</f>
      </c>
      <c r="C34" s="4" t="inlineStr">
        <is>
          <t>Vendido</t>
        </is>
      </c>
      <c r="D34" s="4" t="inlineStr">
        <is>
          <t>17</t>
        </is>
      </c>
      <c r="E34" s="5" t="inlineStr">
        <is>
          <t>2.950,00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=HYPERLINK("https://www.leilaoonline.net/lote/detalhe/11624", "3173")</f>
      </c>
      <c r="B35" s="4" t="s">
        <f>=HYPERLINK("https://www.leilaoonline.net/lote/detalhe/11624", " IMPLEMENTO RETROESCAVADEIRA TATU, ANO 2008 FR103790, UND BARRA")</f>
      </c>
      <c r="C35" s="4" t="inlineStr">
        <is>
          <t>Vendido</t>
        </is>
      </c>
      <c r="D35" s="4" t="inlineStr">
        <is>
          <t>58</t>
        </is>
      </c>
      <c r="E35" s="5" t="inlineStr">
        <is>
          <t>11.900,00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=HYPERLINK("https://www.leilaoonline.net/lote/detalhe/11654", "3190")</f>
      </c>
      <c r="B36" s="4" t="s">
        <f>=HYPERLINK("https://www.leilaoonline.net/lote/detalhe/11654", " GM/ S10 ADVANTAGE D, ANO 2010, FLEX, FR95182, PLACA EAJ8935, MOTOR FALTANDO PEÇAS, UND BARRA BONITA")</f>
      </c>
      <c r="C36" s="4" t="inlineStr">
        <is>
          <t>Vendido</t>
        </is>
      </c>
      <c r="D36" s="4" t="inlineStr">
        <is>
          <t>37</t>
        </is>
      </c>
      <c r="E36" s="5" t="inlineStr">
        <is>
          <t>18.000,00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=HYPERLINK("https://www.leilaoonline.net/lote/detalhe/11672", "3194")</f>
      </c>
      <c r="B37" s="4" t="s">
        <f>=HYPERLINK("https://www.leilaoonline.net/lote/detalhe/11672", " DIVISÓRIAS, VIDROS,  ALUMINIO E CALHAS, S/FR, UND BARRA")</f>
      </c>
      <c r="C37" s="4" t="inlineStr">
        <is>
          <t>Vendido</t>
        </is>
      </c>
      <c r="D37" s="4" t="inlineStr">
        <is>
          <t>7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=HYPERLINK("https://www.leilaoonline.net/lote/detalhe/11734", "3198")</f>
      </c>
      <c r="B38" s="4" t="s">
        <f>=HYPERLINK("https://www.leilaoonline.net/lote/detalhe/11734", "TANQUE VERTICAL DE FIBRA CAPACIDADE APROXIMADA 20 MIL LITROS, S/FR, UND BARRA")</f>
      </c>
      <c r="C38" s="4" t="inlineStr">
        <is>
          <t>Vendido</t>
        </is>
      </c>
      <c r="D38" s="4" t="inlineStr">
        <is>
          <t>39</t>
        </is>
      </c>
      <c r="E38" s="5" t="inlineStr">
        <is>
          <t>6.400,00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=HYPERLINK("https://www.leilaoonline.net/lote/detalhe/11256", "3199")</f>
      </c>
      <c r="B39" s="4" t="s">
        <f>=HYPERLINK("https://www.leilaoonline.net/lote/detalhe/11256", "546 RODAS ARO 22, S/FR, UND BARRA")</f>
      </c>
      <c r="C39" s="4" t="inlineStr">
        <is>
          <t>Vendido</t>
        </is>
      </c>
      <c r="D39" s="4" t="inlineStr">
        <is>
          <t>82</t>
        </is>
      </c>
      <c r="E39" s="5" t="inlineStr">
        <is>
          <t>19.000,00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=HYPERLINK("https://www.leilaoonline.net/lote/detalhe/11257", "3200")</f>
      </c>
      <c r="B40" s="4" t="s">
        <f>=HYPERLINK("https://www.leilaoonline.net/lote/detalhe/11257", "115 PNEUS DIVERSOS, S/FR, UND BARRA")</f>
      </c>
      <c r="C40" s="4" t="inlineStr">
        <is>
          <t>Vendido</t>
        </is>
      </c>
      <c r="D40" s="4" t="inlineStr">
        <is>
          <t>50</t>
        </is>
      </c>
      <c r="E40" s="5" t="inlineStr">
        <is>
          <t>9.400,00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=HYPERLINK("https://www.leilaoonline.net/lote/detalhe/11435", "3201")</f>
      </c>
      <c r="B41" s="4" t="s">
        <f>=HYPERLINK("https://www.leilaoonline.net/lote/detalhe/11435", " 31 ARMARIOS TIPO GAVETEIRO E 4 PRATELHEIRAS, S/FR, UND BARRA")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=HYPERLINK("https://www.leilaoonline.net/lote/detalhe/11436", "3202")</f>
      </c>
      <c r="B42" s="4" t="s">
        <f>=HYPERLINK("https://www.leilaoonline.net/lote/detalhe/11436", " 5 BOBINAS COM FIOS E 15 TUBOS 3 MTS CADA (QDA E MED. APROXIMADAMENTE), S/FR, UND BARRA")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650,00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=HYPERLINK("https://www.leilaoonline.net/lote/detalhe/11441", "3203")</f>
      </c>
      <c r="B43" s="4" t="s">
        <f>=HYPERLINK("https://www.leilaoonline.net/lote/detalhe/11441", "2 FOLHAS DE PORTÃO, 1 PORTA DE MADEIRA E 2 FOLHAS DE PORTA DE VIDRO, S/FR, UND BARRA")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=HYPERLINK("https://www.leilaoonline.net/lote/detalhe/11393", "3204")</f>
      </c>
      <c r="B44" s="4" t="s">
        <f>=HYPERLINK("https://www.leilaoonline.net/lote/detalhe/11393", " PRANCHA 2 EIXOS REB/RANDON SR CT, ANO 2008, PLACA EAJ8093,FR96567, UND BARRA")</f>
      </c>
      <c r="C44" s="4" t="inlineStr">
        <is>
          <t>Vendido</t>
        </is>
      </c>
      <c r="D44" s="4" t="inlineStr">
        <is>
          <t>63</t>
        </is>
      </c>
      <c r="E44" s="5" t="inlineStr">
        <is>
          <t>52.000,00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=HYPERLINK("https://www.leilaoonline.net/lote/detalhe/11440", "3205")</f>
      </c>
      <c r="B45" s="4" t="s">
        <f>=HYPERLINK("https://www.leilaoonline.net/lote/detalhe/11440", " SUCATA VENDA POR LOTE ( APROXIMADAMENTE 350 KILOS - FIO DE COBRE COM IMPUREZA E ELETRÔNICOS), S/FR, UND BARRA")</f>
      </c>
      <c r="C45" s="4" t="inlineStr">
        <is>
          <t>Vendido</t>
        </is>
      </c>
      <c r="D45" s="4" t="inlineStr">
        <is>
          <t>28</t>
        </is>
      </c>
      <c r="E45" s="5" t="inlineStr">
        <is>
          <t>1.450,00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=HYPERLINK("https://www.leilaoonline.net/lote/detalhe/11387", "3206")</f>
      </c>
      <c r="B46" s="4" t="s">
        <f>=HYPERLINK("https://www.leilaoonline.net/lote/detalhe/11387", " REDUTOR H1319, BOM ESTADO,  FR070884, UND BARRA")</f>
      </c>
      <c r="C46" s="4" t="inlineStr">
        <is>
          <t>Vendido</t>
        </is>
      </c>
      <c r="D46" s="4" t="inlineStr">
        <is>
          <t>23</t>
        </is>
      </c>
      <c r="E46" s="5" t="inlineStr">
        <is>
          <t>4.750,00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=HYPERLINK("https://www.leilaoonline.net/lote/detalhe/11395", "3207")</f>
      </c>
      <c r="B47" s="4" t="s">
        <f>=HYPERLINK("https://www.leilaoonline.net/lote/detalhe/11395", " DOLLY COR AZUL MCA. USICAMP, ANO 2008, FR98005, SEM DOCUMENTO, UND BARRA")</f>
      </c>
      <c r="C47" s="4" t="inlineStr">
        <is>
          <t>Vendido</t>
        </is>
      </c>
      <c r="D47" s="4" t="inlineStr">
        <is>
          <t>26</t>
        </is>
      </c>
      <c r="E47" s="5" t="inlineStr">
        <is>
          <t>4.900,00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=HYPERLINK("https://www.leilaoonline.net/lote/detalhe/11437", "3208")</f>
      </c>
      <c r="B48" s="4" t="s">
        <f>=HYPERLINK("https://www.leilaoonline.net/lote/detalhe/11437", " CARROCERIA TANQUE COM PERIFÉRICOS, FR98523, UND BARRA")</f>
      </c>
      <c r="C48" s="4" t="inlineStr">
        <is>
          <t>Vendido</t>
        </is>
      </c>
      <c r="D48" s="4" t="inlineStr">
        <is>
          <t>34</t>
        </is>
      </c>
      <c r="E48" s="5" t="inlineStr">
        <is>
          <t>6.850,00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=HYPERLINK("https://www.leilaoonline.net/lote/detalhe/11439", "3209")</f>
      </c>
      <c r="B49" s="4" t="s">
        <f>=HYPERLINK("https://www.leilaoonline.net/lote/detalhe/11439", " 1 ELEVADOR, 1 CABEÇARIO, 1 SUCATA DE CARROCERIA DE MADEIRA E 2 TUBOS, S/FR, UND BARRA")</f>
      </c>
      <c r="C49" s="4" t="inlineStr">
        <is>
          <t>Vendido</t>
        </is>
      </c>
      <c r="D49" s="4" t="inlineStr">
        <is>
          <t>12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=HYPERLINK("https://www.leilaoonline.net/lote/detalhe/11386", "3210")</f>
      </c>
      <c r="B50" s="4" t="s">
        <f>=HYPERLINK("https://www.leilaoonline.net/lote/detalhe/11386", " DOLLY USICAMP, ANO 2008, FR56917, SEM DOCUMENTO, UND BARRA")</f>
      </c>
      <c r="C50" s="4" t="inlineStr">
        <is>
          <t>Não vendido</t>
        </is>
      </c>
      <c r="D50" s="4" t="inlineStr">
        <is>
          <t>26</t>
        </is>
      </c>
      <c r="E50" s="5" t="inlineStr">
        <is>
          <t>4.900,00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=HYPERLINK("https://www.leilaoonline.net/lote/detalhe/11266", "3211")</f>
      </c>
      <c r="B51" s="4" t="s">
        <f>=HYPERLINK("https://www.leilaoonline.net/lote/detalhe/11266", "GRADE  COM 36 DISCOS DIAM 600MM, ANO 1992, FR103147, IMB47334, UND. BARRA")</f>
      </c>
      <c r="C51" s="4" t="inlineStr">
        <is>
          <t>Vendido</t>
        </is>
      </c>
      <c r="D51" s="4" t="inlineStr">
        <is>
          <t>65</t>
        </is>
      </c>
      <c r="E51" s="5" t="inlineStr">
        <is>
          <t>12.400,00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=HYPERLINK("https://www.leilaoonline.net/lote/detalhe/11390", "3212")</f>
      </c>
      <c r="B52" s="4" t="s">
        <f>=HYPERLINK("https://www.leilaoonline.net/lote/detalhe/11390", " GM/S10, ANO 2003, COMB. ALCOOL, FR71398, PLACA DFI3321, UND BARRA")</f>
      </c>
      <c r="C52" s="4" t="inlineStr">
        <is>
          <t>Não vendido</t>
        </is>
      </c>
      <c r="D52" s="4" t="inlineStr">
        <is>
          <t>22</t>
        </is>
      </c>
      <c r="E52" s="5" t="inlineStr">
        <is>
          <t>19.500,00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=HYPERLINK("https://www.leilaoonline.net/lote/detalhe/11444", "3214")</f>
      </c>
      <c r="B53" s="4" t="s">
        <f>=HYPERLINK("https://www.leilaoonline.net/lote/detalhe/11444", "GM / S10 COLINA D 2.8 TURBO 4X4, ANO 2011, COMB. DIEESEL, FR95185, PLACA ETF 2571, PAROU FUNCIONANDO, UND BARRA")</f>
      </c>
      <c r="C53" s="4" t="inlineStr">
        <is>
          <t>Vendido</t>
        </is>
      </c>
      <c r="D53" s="4" t="inlineStr">
        <is>
          <t>75</t>
        </is>
      </c>
      <c r="E53" s="5" t="inlineStr">
        <is>
          <t>30.900,00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=HYPERLINK("https://www.leilaoonline.net/lote/detalhe/11463", "3215")</f>
      </c>
      <c r="B54" s="4" t="s">
        <f>=HYPERLINK("https://www.leilaoonline.net/lote/detalhe/11463", "30 TUBOS DE AÇO, DIVERSOS TAMANHOS, S/FR, UND BARRA")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5.150,00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=HYPERLINK("https://www.leilaoonline.net/lote/detalhe/11464", "3216")</f>
      </c>
      <c r="B55" s="4" t="s">
        <f>=HYPERLINK("https://www.leilaoonline.net/lote/detalhe/11464", "10 TUBOS DE AÇO, SEM USO COM MEDIDAS APROXIMADAS  13" E COMPRIMENTO 10 M, S/FR, UND BARRA")</f>
      </c>
      <c r="C55" s="4" t="inlineStr">
        <is>
          <t>Não vendido</t>
        </is>
      </c>
      <c r="D55" s="4" t="inlineStr">
        <is>
          <t>6</t>
        </is>
      </c>
      <c r="E55" s="5" t="inlineStr">
        <is>
          <t>2.900,00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=HYPERLINK("https://www.leilaoonline.net/lote/detalhe/11465", "3217")</f>
      </c>
      <c r="B56" s="4" t="s">
        <f>=HYPERLINK("https://www.leilaoonline.net/lote/detalhe/11465", "CARRETINHA ESPINHA DE PEIXE EM BOM ESTADO E 8 TUBOS 6 METROS DENTRO, PATRI, 65940, UND BARRA ")</f>
      </c>
      <c r="C56" s="4" t="inlineStr">
        <is>
          <t>Vendido</t>
        </is>
      </c>
      <c r="D56" s="4" t="inlineStr">
        <is>
          <t>2</t>
        </is>
      </c>
      <c r="E56" s="5" t="inlineStr">
        <is>
          <t>1.800,00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=HYPERLINK("https://www.leilaoonline.net/lote/detalhe/11269", "3242")</f>
      </c>
      <c r="B57" s="4" t="s">
        <f>=HYPERLINK("https://www.leilaoonline.net/lote/detalhe/11269", "80 TUBOS DE ALUMINIO, S/FR, UND BARRA (FAZ. PARAÍSO)")</f>
      </c>
      <c r="C57" s="4" t="inlineStr">
        <is>
          <t>Vendido</t>
        </is>
      </c>
      <c r="D57" s="4" t="inlineStr">
        <is>
          <t>26</t>
        </is>
      </c>
      <c r="E57" s="5" t="inlineStr">
        <is>
          <t>6.200,00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=HYPERLINK("https://www.leilaoonline.net/lote/detalhe/11520", "3243")</f>
      </c>
      <c r="B58" s="4" t="s">
        <f>=HYPERLINK("https://www.leilaoonline.net/lote/detalhe/11520", "PRANCHA R/RANDON SR CT,  ANO 2008, FR96568, PLACA DTT0631, UND BARRA")</f>
      </c>
      <c r="C58" s="4" t="inlineStr">
        <is>
          <t>Vendido</t>
        </is>
      </c>
      <c r="D58" s="4" t="inlineStr">
        <is>
          <t>73</t>
        </is>
      </c>
      <c r="E58" s="5" t="inlineStr">
        <is>
          <t>50.000,00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=HYPERLINK("https://www.leilaoonline.net/lote/detalhe/11525", "3244")</f>
      </c>
      <c r="B59" s="4" t="s">
        <f>=HYPERLINK("https://www.leilaoonline.net/lote/detalhe/11525", "COMPRESSOR, CLINDRO, MOTOR E FRIGOBAR, S/FR, UND BARRA")</f>
      </c>
      <c r="C59" s="4" t="inlineStr">
        <is>
          <t>Vendido</t>
        </is>
      </c>
      <c r="D59" s="4" t="inlineStr">
        <is>
          <t>5</t>
        </is>
      </c>
      <c r="E59" s="5" t="inlineStr">
        <is>
          <t>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=HYPERLINK("https://www.leilaoonline.net/lote/detalhe/11524", "3245")</f>
      </c>
      <c r="B60" s="4" t="s">
        <f>=HYPERLINK("https://www.leilaoonline.net/lote/detalhe/11524", "TUBOS E PEÇAS, S/FR, UND BARRA")</f>
      </c>
      <c r="C60" s="4" t="inlineStr">
        <is>
          <t>Vendido</t>
        </is>
      </c>
      <c r="D60" s="4" t="inlineStr">
        <is>
          <t>4</t>
        </is>
      </c>
      <c r="E60" s="5" t="inlineStr">
        <is>
          <t>600,00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=HYPERLINK("https://www.leilaoonline.net/lote/detalhe/11762", "3247")</f>
      </c>
      <c r="B61" s="4" t="s">
        <f>=HYPERLINK("https://www.leilaoonline.net/lote/detalhe/11762", "CAMINHÃO M.BENZ/L 1218 COM (MUNCK 2008) ,SEM COMPRESSOR, ANO/MOD 1992/1993, FR70799/72584, PAROU FUNCIONANDO UND BARRA")</f>
      </c>
      <c r="C61" s="4" t="inlineStr">
        <is>
          <t>Vendido</t>
        </is>
      </c>
      <c r="D61" s="4" t="inlineStr">
        <is>
          <t>42</t>
        </is>
      </c>
      <c r="E61" s="5" t="inlineStr">
        <is>
          <t>53.500,00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=HYPERLINK("https://www.leilaoonline.net/lote/detalhe/11763", "3248")</f>
      </c>
      <c r="B62" s="4" t="s">
        <f>=HYPERLINK("https://www.leilaoonline.net/lote/detalhe/11763", "MUNCK E CARROCERIA - MUNCK GRANDE DE APROX. 35 TON, FR98593, UND BARRA")</f>
      </c>
      <c r="C62" s="4" t="inlineStr">
        <is>
          <t>Vendido</t>
        </is>
      </c>
      <c r="D62" s="4" t="inlineStr">
        <is>
          <t>97</t>
        </is>
      </c>
      <c r="E62" s="5" t="inlineStr">
        <is>
          <t>34.500,00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=HYPERLINK("https://www.leilaoonline.net/lote/detalhe/11649", "4576")</f>
      </c>
      <c r="B63" s="4" t="s">
        <f>=HYPERLINK("https://www.leilaoonline.net/lote/detalhe/11649", "RECHEIO DE TORRE, S/FR, UND COSTA PINTO")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=HYPERLINK("https://www.leilaoonline.net/lote/detalhe/11712", "4601")</f>
      </c>
      <c r="B64" s="4" t="s">
        <f>=HYPERLINK("https://www.leilaoonline.net/lote/detalhe/11712", "CARRETA BAÚ DE SERVIÇOS DIVERSOS, FR58573, UND COSTA PINTO")</f>
      </c>
      <c r="C64" s="4" t="inlineStr">
        <is>
          <t>Vendido</t>
        </is>
      </c>
      <c r="D64" s="4" t="inlineStr">
        <is>
          <t>3</t>
        </is>
      </c>
      <c r="E64" s="5" t="inlineStr">
        <is>
          <t>650,00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=HYPERLINK("https://www.leilaoonline.net/lote/detalhe/11713", "4603")</f>
      </c>
      <c r="B65" s="4" t="s">
        <f>=HYPERLINK("https://www.leilaoonline.net/lote/detalhe/11713", "2 PARTES DE COLUNA TIPO TANQUE E 10 CANO, S/FR, UND COSTA PINTO")</f>
      </c>
      <c r="C65" s="4" t="inlineStr">
        <is>
          <t>Não vendido</t>
        </is>
      </c>
      <c r="D65" s="4" t="inlineStr">
        <is>
          <t>34</t>
        </is>
      </c>
      <c r="E65" s="5" t="inlineStr">
        <is>
          <t>7.450,00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=HYPERLINK("https://www.leilaoonline.net/lote/detalhe/11675", "4607")</f>
      </c>
      <c r="B66" s="4" t="s">
        <f>=HYPERLINK("https://www.leilaoonline.net/lote/detalhe/11675", " CARRETA DE SERVIÇOS DIVERSOS, FR57286, UND COSTA PINTO")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700,00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=HYPERLINK("https://www.leilaoonline.net/lote/detalhe/11735", "4608")</f>
      </c>
      <c r="B67" s="4" t="s">
        <f>=HYPERLINK("https://www.leilaoonline.net/lote/detalhe/11735", " GOMO DE COLUNA INOX, , S/FR, UND COSTA PINTO")</f>
      </c>
      <c r="C67" s="4" t="inlineStr">
        <is>
          <t>Não vendido</t>
        </is>
      </c>
      <c r="D67" s="4" t="inlineStr">
        <is>
          <t>31</t>
        </is>
      </c>
      <c r="E67" s="5" t="inlineStr">
        <is>
          <t>8.550,00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=HYPERLINK("https://www.leilaoonline.net/lote/detalhe/11370", "4611")</f>
      </c>
      <c r="B68" s="4" t="s">
        <f>=HYPERLINK("https://www.leilaoonline.net/lote/detalhe/11370", " CAMINHÃO VOLKSWAGEM 31.320 CNC 6X4, ANO 2010 FR58631 PLACA EJU4371,  LOC. COSTA PINTO/SP ")</f>
      </c>
      <c r="C68" s="4" t="inlineStr">
        <is>
          <t>Não vendido</t>
        </is>
      </c>
      <c r="D68" s="4" t="inlineStr">
        <is>
          <t>65</t>
        </is>
      </c>
      <c r="E68" s="5" t="inlineStr">
        <is>
          <t>51.000,00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=HYPERLINK("https://www.leilaoonline.net/lote/detalhe/11371", "4612")</f>
      </c>
      <c r="B69" s="4" t="s">
        <f>=HYPERLINK("https://www.leilaoonline.net/lote/detalhe/11371", " 3 SEPARADORES DE ARRASTE INOX DIAMETRO 1000" 6 MTS DE COMP. S/F ( APROX. 4 T ) LOC. COSTA PINTO /SP")</f>
      </c>
      <c r="C69" s="4" t="inlineStr">
        <is>
          <t>Vendido</t>
        </is>
      </c>
      <c r="D69" s="4" t="inlineStr">
        <is>
          <t>48</t>
        </is>
      </c>
      <c r="E69" s="5" t="inlineStr">
        <is>
          <t>9.850,00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=HYPERLINK("https://www.leilaoonline.net/lote/detalhe/11374", "4614")</f>
      </c>
      <c r="B70" s="4" t="s">
        <f>=HYPERLINK("https://www.leilaoonline.net/lote/detalhe/11374", "CONJUNTO GERADOR COMPLETO REDUTOR DEDINI 3.000KV9 (GERADOR VAPOR) FR 57865, ALTERNADOR TOSHIBA 3.750KVA FR 57862 -LOC. COSTA PINTO/SP")</f>
      </c>
      <c r="C70" s="4" t="inlineStr">
        <is>
          <t>Vendido</t>
        </is>
      </c>
      <c r="D70" s="4" t="inlineStr">
        <is>
          <t>87</t>
        </is>
      </c>
      <c r="E70" s="5" t="inlineStr">
        <is>
          <t>51.500,00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=HYPERLINK("https://www.leilaoonline.net/lote/detalhe/11369", "4615")</f>
      </c>
      <c r="B71" s="4" t="s">
        <f>=HYPERLINK("https://www.leilaoonline.net/lote/detalhe/11369", " VARIADOR 60CV FR 50498,  MOTOR WEG 80 CV  FR 57749- LOC. COSTA PINTO/SP")</f>
      </c>
      <c r="C71" s="4" t="inlineStr">
        <is>
          <t>Vendido</t>
        </is>
      </c>
      <c r="D71" s="4" t="inlineStr">
        <is>
          <t>8</t>
        </is>
      </c>
      <c r="E71" s="5" t="inlineStr">
        <is>
          <t>1.600,00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=HYPERLINK("https://www.leilaoonline.net/lote/detalhe/11870", "4616")</f>
      </c>
      <c r="B72" s="4" t="s">
        <f>=HYPERLINK("https://www.leilaoonline.net/lote/detalhe/11870", "DECANTADOR INOX, E REDUTOR DE INOX, S/FR, UND COSTA PINTO")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1.050,00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=HYPERLINK("https://www.leilaoonline.net/lote/detalhe/11376", "4617")</f>
      </c>
      <c r="B73" s="4" t="s">
        <f>=HYPERLINK("https://www.leilaoonline.net/lote/detalhe/11376", " CAMINHÃO VW TANQUE, ANO 2006, FR 139262, PLACA DMD4091 - UND COSTA PINTO/SP ")</f>
      </c>
      <c r="C73" s="4" t="inlineStr">
        <is>
          <t>Vendido</t>
        </is>
      </c>
      <c r="D73" s="4" t="inlineStr">
        <is>
          <t>57</t>
        </is>
      </c>
      <c r="E73" s="5" t="inlineStr">
        <is>
          <t>46.800,00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=HYPERLINK("https://www.leilaoonline.net/lote/detalhe/11372", "4618")</f>
      </c>
      <c r="B74" s="4" t="s">
        <f>=HYPERLINK("https://www.leilaoonline.net/lote/detalhe/11372", " 40 VALVULAS BORBOLETA C/ ATUADOR DIVERSAS S/F ( APROX. 1.500 KL 40 UNIDADES )LOC. COSTA PINTO /SP")</f>
      </c>
      <c r="C74" s="4" t="inlineStr">
        <is>
          <t>Vendido</t>
        </is>
      </c>
      <c r="D74" s="4" t="inlineStr">
        <is>
          <t>11</t>
        </is>
      </c>
      <c r="E74" s="5" t="inlineStr">
        <is>
          <t>2.250,00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=HYPERLINK("https://www.leilaoonline.net/lote/detalhe/11722", "5221")</f>
      </c>
      <c r="B75" s="4" t="s">
        <f>=HYPERLINK("https://www.leilaoonline.net/lote/detalhe/11722", " TRANSBORDO SANTAL 12T, ANO 1995, FR70601, UND BONFIM")</f>
      </c>
      <c r="C75" s="4" t="inlineStr">
        <is>
          <t>Vendido</t>
        </is>
      </c>
      <c r="D75" s="4" t="inlineStr">
        <is>
          <t>22</t>
        </is>
      </c>
      <c r="E75" s="5" t="inlineStr">
        <is>
          <t>5.400,00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=HYPERLINK("https://www.leilaoonline.net/lote/detalhe/11733", "5490")</f>
      </c>
      <c r="B76" s="4" t="s">
        <f>=HYPERLINK("https://www.leilaoonline.net/lote/detalhe/11733", " REBOQUE RODOVIARIA 7,60M CANA INTEIRA, ANO 1988/1988, PLACA BKE3285, FR121038, UND BONFIM")</f>
      </c>
      <c r="C76" s="4" t="inlineStr">
        <is>
          <t>Vendido</t>
        </is>
      </c>
      <c r="D76" s="4" t="inlineStr">
        <is>
          <t>3</t>
        </is>
      </c>
      <c r="E76" s="5" t="inlineStr">
        <is>
          <t>1.150,00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=HYPERLINK("https://www.leilaoonline.net/lote/detalhe/11650", "5491")</f>
      </c>
      <c r="B77" s="4" t="s">
        <f>=HYPERLINK("https://www.leilaoonline.net/lote/detalhe/11650", " TRANSBORDO SANTAL 8T, FR91321, UND BONFIM")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=HYPERLINK("https://www.leilaoonline.net/lote/detalhe/11718", "5536")</f>
      </c>
      <c r="B78" s="4" t="s">
        <f>=HYPERLINK("https://www.leilaoonline.net/lote/detalhe/11718", " TRANSBORDO SMR 10500 10 T, ANO 2008, FR123709, UND BONFIM")</f>
      </c>
      <c r="C78" s="4" t="inlineStr">
        <is>
          <t>Não vendido</t>
        </is>
      </c>
      <c r="D78" s="4" t="inlineStr">
        <is>
          <t>23</t>
        </is>
      </c>
      <c r="E78" s="5" t="inlineStr">
        <is>
          <t>4.150,00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=HYPERLINK("https://www.leilaoonline.net/lote/detalhe/11717", "5537")</f>
      </c>
      <c r="B79" s="4" t="s">
        <f>=HYPERLINK("https://www.leilaoonline.net/lote/detalhe/11717", " TRANSBORDO SMR 10500 10 T, ANO 2013, FR123719, UND BONFIM")</f>
      </c>
      <c r="C79" s="4" t="inlineStr">
        <is>
          <t>Não vendido</t>
        </is>
      </c>
      <c r="D79" s="4" t="inlineStr">
        <is>
          <t>25</t>
        </is>
      </c>
      <c r="E79" s="5" t="inlineStr">
        <is>
          <t>4.450,00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=HYPERLINK("https://www.leilaoonline.net/lote/detalhe/11728", "5538")</f>
      </c>
      <c r="B80" s="4" t="s">
        <f>=HYPERLINK("https://www.leilaoonline.net/lote/detalhe/11728", " TRANSBORDO SMR 10500 10 T, ANO 2008, FR123716, UND BONFIM")</f>
      </c>
      <c r="C80" s="4" t="inlineStr">
        <is>
          <t>Vendido</t>
        </is>
      </c>
      <c r="D80" s="4" t="inlineStr">
        <is>
          <t>23</t>
        </is>
      </c>
      <c r="E80" s="5" t="inlineStr">
        <is>
          <t>4.150,00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=HYPERLINK("https://www.leilaoonline.net/lote/detalhe/11727", "5541")</f>
      </c>
      <c r="B81" s="4" t="s">
        <f>=HYPERLINK("https://www.leilaoonline.net/lote/detalhe/11727", " CAMINHÃO M.BENZ/L 2219 6X4, ANO 1986/1986, PLACA BKE5542, FR119461, UND BONFIM")</f>
      </c>
      <c r="C81" s="4" t="inlineStr">
        <is>
          <t>Vendido</t>
        </is>
      </c>
      <c r="D81" s="4" t="inlineStr">
        <is>
          <t>16</t>
        </is>
      </c>
      <c r="E81" s="5" t="inlineStr">
        <is>
          <t>14.250,00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=HYPERLINK("https://www.leilaoonline.net/lote/detalhe/11707", "5549")</f>
      </c>
      <c r="B82" s="4" t="s">
        <f>=HYPERLINK("https://www.leilaoonline.net/lote/detalhe/11707", " MESAS E CADEIRAS DE REFETÓRIO, S/FR, UND BONFIM")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650,00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=HYPERLINK("https://www.leilaoonline.net/lote/detalhe/11708", "5550")</f>
      </c>
      <c r="B83" s="4" t="s">
        <f>=HYPERLINK("https://www.leilaoonline.net/lote/detalhe/11708", " PAINÉIS ELÉTRICOS ( 8 APROXIMADADE)  E SUCATA ELÉTRICA, S/FR, UND BONFIM")</f>
      </c>
      <c r="C83" s="4" t="inlineStr">
        <is>
          <t>Vendido</t>
        </is>
      </c>
      <c r="D83" s="4" t="inlineStr">
        <is>
          <t>46</t>
        </is>
      </c>
      <c r="E83" s="5" t="inlineStr">
        <is>
          <t>8.000,00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=HYPERLINK("https://www.leilaoonline.net/lote/detalhe/11705", "5552")</f>
      </c>
      <c r="B84" s="4" t="s">
        <f>=HYPERLINK("https://www.leilaoonline.net/lote/detalhe/11705", " REBOQUE RANDON 8,00 M, ANO 2008, FR121437, PLACA EAP7087, UND BONFIM")</f>
      </c>
      <c r="C84" s="4" t="inlineStr">
        <is>
          <t>Vendido</t>
        </is>
      </c>
      <c r="D84" s="4" t="inlineStr">
        <is>
          <t>12</t>
        </is>
      </c>
      <c r="E84" s="5" t="inlineStr">
        <is>
          <t>11.000,00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=HYPERLINK("https://www.leilaoonline.net/lote/detalhe/11706", "5560")</f>
      </c>
      <c r="B85" s="4" t="s">
        <f>=HYPERLINK("https://www.leilaoonline.net/lote/detalhe/11706", " REBOQUE USICAMP 7,80 M, ANO 2003, FR173807, PLACA BNB9858, UND BONFIM")</f>
      </c>
      <c r="C85" s="4" t="inlineStr">
        <is>
          <t>Não vendido</t>
        </is>
      </c>
      <c r="D85" s="4" t="inlineStr">
        <is>
          <t>19</t>
        </is>
      </c>
      <c r="E85" s="5" t="inlineStr">
        <is>
          <t>6.400,00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=HYPERLINK("https://www.leilaoonline.net/lote/detalhe/11660", "5562")</f>
      </c>
      <c r="B86" s="4" t="s">
        <f>=HYPERLINK("https://www.leilaoonline.net/lote/detalhe/11660", "CAMINHÃO SCANIA/R113 H 4X2 360, ANO 1997, FR91201, PLACA CDY6108, UND BONFIM")</f>
      </c>
      <c r="C86" s="4" t="inlineStr">
        <is>
          <t>Vendido</t>
        </is>
      </c>
      <c r="D86" s="4" t="inlineStr">
        <is>
          <t>40</t>
        </is>
      </c>
      <c r="E86" s="5" t="inlineStr">
        <is>
          <t>38.000,00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=HYPERLINK("https://www.leilaoonline.net/lote/detalhe/11459", "5564")</f>
      </c>
      <c r="B87" s="4" t="s">
        <f>=HYPERLINK("https://www.leilaoonline.net/lote/detalhe/11459", " COLHEDORA CASE 8800, ANO 2010,FR 32223, UND. BONFIM")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14.500,00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=HYPERLINK("https://www.leilaoonline.net/lote/detalhe/11454", "5565")</f>
      </c>
      <c r="B88" s="4" t="s">
        <f>=HYPERLINK("https://www.leilaoonline.net/lote/detalhe/11454", " COLHEDORA CASE 8800, ANO 2010, FR 62217, UND. BONFIM")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14.500,00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=HYPERLINK("https://www.leilaoonline.net/lote/detalhe/11448", "5566")</f>
      </c>
      <c r="B89" s="4" t="s">
        <f>=HYPERLINK("https://www.leilaoonline.net/lote/detalhe/11448", " COLHEDORA CASE 8800, ANO 2010, FR 23616, UND. BONFIM 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14.500,00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=HYPERLINK("https://www.leilaoonline.net/lote/detalhe/11445", "5567")</f>
      </c>
      <c r="B90" s="4" t="s">
        <f>=HYPERLINK("https://www.leilaoonline.net/lote/detalhe/11445", " COLHEDORA CASE 8800, ANO 2010, FR 49528, UND. BONFIM")</f>
      </c>
      <c r="C90" s="4" t="inlineStr">
        <is>
          <t>Não vendido</t>
        </is>
      </c>
      <c r="D90" s="4" t="inlineStr">
        <is>
          <t>17</t>
        </is>
      </c>
      <c r="E90" s="5" t="inlineStr">
        <is>
          <t>22.500,00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=HYPERLINK("https://www.leilaoonline.net/lote/detalhe/11527", "5568")</f>
      </c>
      <c r="B91" s="4" t="s">
        <f>=HYPERLINK("https://www.leilaoonline.net/lote/detalhe/11527", " AGITADOR, REFRATOMETRO E OUTROS, VEJA DESCRITIVO DE ITENS, IMOB. 8039/9167/9687/17253/67824/67829/67793/70464/174088/169641, UND BONFIM")</f>
      </c>
      <c r="C91" s="4" t="inlineStr">
        <is>
          <t>Vendido</t>
        </is>
      </c>
      <c r="D91" s="4" t="inlineStr">
        <is>
          <t>2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=HYPERLINK("https://www.leilaoonline.net/lote/detalhe/11866", "5569")</f>
      </c>
      <c r="B92" s="4" t="s">
        <f>=HYPERLINK("https://www.leilaoonline.net/lote/detalhe/11866", "PLAINA DE MESA FRESADORA ROCCO MOD PH0300, Nº IMOB. BAR2-10315-0, UND BONFIM")</f>
      </c>
      <c r="C92" s="4" t="inlineStr">
        <is>
          <t>Não vendido</t>
        </is>
      </c>
      <c r="D92" s="4" t="inlineStr">
        <is>
          <t>71</t>
        </is>
      </c>
      <c r="E92" s="5" t="inlineStr">
        <is>
          <t>12.200,00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=HYPERLINK("https://www.leilaoonline.net/lote/detalhe/11564", "6000")</f>
      </c>
      <c r="B93" s="4" t="s">
        <f>=HYPERLINK("https://www.leilaoonline.net/lote/detalhe/11564", "1 TRANSFORMADOR DE ENERGIA ESPECIFICAÇÕES 75 KVA - ÓLEO - 380/220 V  - UND IRANI")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550,00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=HYPERLINK("https://www.leilaoonline.net/lote/detalhe/11565", "6001")</f>
      </c>
      <c r="B94" s="4" t="s">
        <f>=HYPERLINK("https://www.leilaoonline.net/lote/detalhe/11565", "1 GERADOR DE ENERGIA ESPECIFICAÇÕES 380/220V - 1500 RPM / 42,5 KVA E 1 PAINEL COMANDO SUCATEADO - UND IRANI")</f>
      </c>
      <c r="C94" s="4" t="inlineStr">
        <is>
          <t>Não vendido</t>
        </is>
      </c>
      <c r="D94" s="4" t="inlineStr">
        <is>
          <t>13</t>
        </is>
      </c>
      <c r="E94" s="5" t="inlineStr">
        <is>
          <t>4.650,00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=HYPERLINK("https://www.leilaoonline.net/lote/detalhe/11379", "8363")</f>
      </c>
      <c r="B95" s="4" t="s">
        <f>=HYPERLINK("https://www.leilaoonline.net/lote/detalhe/11379", " PRENSA LIMACON 15T. S/F ,  BIGORNA C/ALICATES  S/N - LOC. RAFARD/SP")</f>
      </c>
      <c r="C95" s="4" t="inlineStr">
        <is>
          <t>Vendido</t>
        </is>
      </c>
      <c r="D95" s="4" t="inlineStr">
        <is>
          <t>6</t>
        </is>
      </c>
      <c r="E95" s="5" t="inlineStr">
        <is>
          <t>1.600,00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=HYPERLINK("https://www.leilaoonline.net/lote/detalhe/11383", "8364")</f>
      </c>
      <c r="B96" s="4" t="s">
        <f>=HYPERLINK("https://www.leilaoonline.net/lote/detalhe/11383", " PANTOGRAFO VERDE FR 209308, CILINDROS (CONDENADOS) LOC. RAFARD/SP")</f>
      </c>
      <c r="C96" s="4" t="inlineStr">
        <is>
          <t>Vendido</t>
        </is>
      </c>
      <c r="D96" s="4" t="inlineStr">
        <is>
          <t>2</t>
        </is>
      </c>
      <c r="E96" s="5" t="inlineStr">
        <is>
          <t>650,00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=HYPERLINK("https://www.leilaoonline.net/lote/detalhe/11381", "8365")</f>
      </c>
      <c r="B97" s="4" t="s">
        <f>=HYPERLINK("https://www.leilaoonline.net/lote/detalhe/11381", " TALHA MANUAL C/ ESTRURA S/N - LOC. RAFARD/SP")</f>
      </c>
      <c r="C97" s="4" t="inlineStr">
        <is>
          <t>Vendido</t>
        </is>
      </c>
      <c r="D97" s="4" t="inlineStr">
        <is>
          <t>5</t>
        </is>
      </c>
      <c r="E97" s="5" t="inlineStr">
        <is>
          <t>1.100,00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=HYPERLINK("https://www.leilaoonline.net/lote/detalhe/11378", "8366")</f>
      </c>
      <c r="B98" s="4" t="s">
        <f>=HYPERLINK("https://www.leilaoonline.net/lote/detalhe/11378", " TORNO IMOR 2 (VERDE ) S/F - RAFARD/SP")</f>
      </c>
      <c r="C98" s="4" t="inlineStr">
        <is>
          <t>Vendido</t>
        </is>
      </c>
      <c r="D98" s="4" t="inlineStr">
        <is>
          <t>10</t>
        </is>
      </c>
      <c r="E98" s="5" t="inlineStr">
        <is>
          <t>4.900,00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=HYPERLINK("https://www.leilaoonline.net/lote/detalhe/11380", "8367")</f>
      </c>
      <c r="B99" s="4" t="s">
        <f>=HYPERLINK("https://www.leilaoonline.net/lote/detalhe/11380", " RODAS DE FERRO 1100 ( APROXIMADAMENTE 1000 UNID.) LOC. RAFARD/SP")</f>
      </c>
      <c r="C99" s="4" t="inlineStr">
        <is>
          <t>Vendido</t>
        </is>
      </c>
      <c r="D99" s="4" t="inlineStr">
        <is>
          <t>90</t>
        </is>
      </c>
      <c r="E99" s="5" t="inlineStr">
        <is>
          <t>35.000,00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=HYPERLINK("https://www.leilaoonline.net/lote/detalhe/11382", "8368")</f>
      </c>
      <c r="B100" s="4" t="s">
        <f>=HYPERLINK("https://www.leilaoonline.net/lote/detalhe/11382", "2 QUINTA RODA, 1 TANQUE PLASTICO,1 GERADOR, CAIXA  PEÇAS DIVERSAS, RESERVATÓRIO DE ÓLEO...S/FR, UND RAFARD")</f>
      </c>
      <c r="C100" s="4" t="inlineStr">
        <is>
          <t>Vendido</t>
        </is>
      </c>
      <c r="D100" s="4" t="inlineStr">
        <is>
          <t>4</t>
        </is>
      </c>
      <c r="E100" s="5" t="inlineStr">
        <is>
          <t>800,00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=HYPERLINK("https://www.leilaoonline.net/lote/detalhe/11377", "8369")</f>
      </c>
      <c r="B101" s="4" t="s">
        <f>=HYPERLINK("https://www.leilaoonline.net/lote/detalhe/11377", " TANQUE DE FIBRA APROX. 15.000 LITROS ( VERDE ) S/F- LOC. RAFARD/SP")</f>
      </c>
      <c r="C101" s="4" t="inlineStr">
        <is>
          <t>Não vendido</t>
        </is>
      </c>
      <c r="D101" s="4" t="inlineStr">
        <is>
          <t>10</t>
        </is>
      </c>
      <c r="E101" s="5" t="inlineStr">
        <is>
          <t>2.000,00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=HYPERLINK("https://www.leilaoonline.net/lote/detalhe/11375", "8370")</f>
      </c>
      <c r="B102" s="4" t="s">
        <f>=HYPERLINK("https://www.leilaoonline.net/lote/detalhe/11375", " TANQUE DE FIBRA APROX. 15.000 LITROS ( VERDE ) S/F- LOC. RAFARD/SP")</f>
      </c>
      <c r="C102" s="4" t="inlineStr">
        <is>
          <t>Vendido</t>
        </is>
      </c>
      <c r="D102" s="4" t="inlineStr">
        <is>
          <t>8</t>
        </is>
      </c>
      <c r="E102" s="5" t="inlineStr">
        <is>
          <t>1.550,00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=HYPERLINK("https://www.leilaoonline.net/lote/detalhe/11399", "8372")</f>
      </c>
      <c r="B103" s="4" t="s">
        <f>=HYPERLINK("https://www.leilaoonline.net/lote/detalhe/11399", "MÁQUINA DE LAVAR ROUPAS 12KG, VOLTAGEM 220V (MOTOR QUEIMADO)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=HYPERLINK("https://www.leilaoonline.net/lote/detalhe/11652", "8377")</f>
      </c>
      <c r="B104" s="4" t="s">
        <f>=HYPERLINK("https://www.leilaoonline.net/lote/detalhe/11652", " 3 BOMBAS DE COMBUSTÍVEL PATR. – 209344, 209345 e 209347, UND RAFARD")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650,00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=HYPERLINK("https://www.leilaoonline.net/lote/detalhe/11276", "8401")</f>
      </c>
      <c r="B105" s="4" t="s">
        <f>=HYPERLINK("https://www.leilaoonline.net/lote/detalhe/11276", "MOVEIS DIVERSOS, S/FR, ( FREEZER,  MESA PEBOLIM, DESCRITIVO ABAIXO),  UND RAFARD")</f>
      </c>
      <c r="C105" s="4" t="inlineStr">
        <is>
          <t>Vendido</t>
        </is>
      </c>
      <c r="D105" s="4" t="inlineStr">
        <is>
          <t>15</t>
        </is>
      </c>
      <c r="E105" s="5" t="inlineStr">
        <is>
          <t>1.600,00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=HYPERLINK("https://www.leilaoonline.net/lote/detalhe/11730", "9181")</f>
      </c>
      <c r="B106" s="4" t="s">
        <f>=HYPERLINK("https://www.leilaoonline.net/lote/detalhe/11730", " PEÇAS DIVERSAS PARA COLHEDORA, S/FR, UND SÃO FRANCISCO")</f>
      </c>
      <c r="C106" s="4" t="inlineStr">
        <is>
          <t>Vendido</t>
        </is>
      </c>
      <c r="D106" s="4" t="inlineStr">
        <is>
          <t>8</t>
        </is>
      </c>
      <c r="E106" s="5" t="inlineStr">
        <is>
          <t>1.800,00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=HYPERLINK("https://www.leilaoonline.net/lote/detalhe/11729", "9182")</f>
      </c>
      <c r="B107" s="4" t="s">
        <f>=HYPERLINK("https://www.leilaoonline.net/lote/detalhe/11729", " PISTÕES DIVERSOS E BANCOS, S/FR, UND SÃO FRANISCO")</f>
      </c>
      <c r="C107" s="4" t="inlineStr">
        <is>
          <t>Vendido</t>
        </is>
      </c>
      <c r="D107" s="4" t="inlineStr">
        <is>
          <t>10</t>
        </is>
      </c>
      <c r="E107" s="5" t="inlineStr">
        <is>
          <t>1.700,00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=HYPERLINK("https://www.leilaoonline.net/lote/detalhe/11723", "9195")</f>
      </c>
      <c r="B108" s="4" t="s">
        <f>=HYPERLINK("https://www.leilaoonline.net/lote/detalhe/11723", " 2 VÁLVULAS, 3 CESTOS DE CENTRIFUGAS,1 TROCADOR DE CALOR E 5 EXTRATOR DE BOMBA, UND SÃO FRANCISCO")</f>
      </c>
      <c r="C108" s="4" t="inlineStr">
        <is>
          <t>Vendido</t>
        </is>
      </c>
      <c r="D108" s="4" t="inlineStr">
        <is>
          <t>6</t>
        </is>
      </c>
      <c r="E108" s="5" t="inlineStr">
        <is>
          <t>1.650,00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=HYPERLINK("https://www.leilaoonline.net/lote/detalhe/11236", "9202")</f>
      </c>
      <c r="B109" s="4" t="s">
        <f>=HYPERLINK("https://www.leilaoonline.net/lote/detalhe/11236", "TRATOR M.F 680 TURBO 4X4, FR61022, ANO 2002, UND. SÃO FRANCISCO")</f>
      </c>
      <c r="C109" s="4" t="inlineStr">
        <is>
          <t>Vendido</t>
        </is>
      </c>
      <c r="D109" s="4" t="inlineStr">
        <is>
          <t>39</t>
        </is>
      </c>
      <c r="E109" s="5" t="inlineStr">
        <is>
          <t>33.250,00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=HYPERLINK("https://www.leilaoonline.net/lote/detalhe/11235", "9204")</f>
      </c>
      <c r="B110" s="4" t="s">
        <f>=HYPERLINK("https://www.leilaoonline.net/lote/detalhe/11235", "CAMINHÃO M.BENZ/ L 2213, ANO 1980, FR34037, PLACA BQP0564, UND SÃO FRANCISCO")</f>
      </c>
      <c r="C110" s="4" t="inlineStr">
        <is>
          <t>Vendido</t>
        </is>
      </c>
      <c r="D110" s="4" t="inlineStr">
        <is>
          <t>22</t>
        </is>
      </c>
      <c r="E110" s="5" t="inlineStr">
        <is>
          <t>14.250,00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=HYPERLINK("https://www.leilaoonline.net/lote/detalhe/11677", "9211")</f>
      </c>
      <c r="B111" s="4" t="s">
        <f>=HYPERLINK("https://www.leilaoonline.net/lote/detalhe/11677", " ROLETES DIVERSOS EM 3 PALETES (TAMANHO APROXIMADO 40CM), S/FR, UND SÃO FRANCISCO")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650,00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=HYPERLINK("https://www.leilaoonline.net/lote/detalhe/11449", "11379")</f>
      </c>
      <c r="B112" s="4" t="s">
        <f>=HYPERLINK("https://www.leilaoonline.net/lote/detalhe/11449", " DOLLY GOYDO, SEM DIREITO A DOCUMENTO, ANO 2009, FR 10266, UND SERRA")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1.600,00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=HYPERLINK("https://www.leilaoonline.net/lote/detalhe/11447", "11429")</f>
      </c>
      <c r="B113" s="4" t="s">
        <f>=HYPERLINK("https://www.leilaoonline.net/lote/detalhe/11447", " CARRETA DIST. TORTA MULTIFUNC., ANO 2008,FR 122281, UND. SERRA")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=HYPERLINK("https://www.leilaoonline.net/lote/detalhe/11457", "11435")</f>
      </c>
      <c r="B114" s="4" t="s">
        <f>=HYPERLINK("https://www.leilaoonline.net/lote/detalhe/11457", " DOLLY GOYDO, ANO 2009, FR10264, (SEM DOCUMENTO), UND SERRA")</f>
      </c>
      <c r="C114" s="4" t="inlineStr">
        <is>
          <t>Não vendido</t>
        </is>
      </c>
      <c r="D114" s="4" t="inlineStr">
        <is>
          <t>19</t>
        </is>
      </c>
      <c r="E114" s="5" t="inlineStr">
        <is>
          <t>4.150,00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=HYPERLINK("https://www.leilaoonline.net/lote/detalhe/11422", "11442")</f>
      </c>
      <c r="B115" s="4" t="s">
        <f>=HYPERLINK("https://www.leilaoonline.net/lote/detalhe/11422", " CAMINHÃO M.BENZ 2213, ANO 1981,PLACA BNT7855, ,LOC. UND. SERRA")</f>
      </c>
      <c r="C115" s="4" t="inlineStr">
        <is>
          <t>Não vendido</t>
        </is>
      </c>
      <c r="D115" s="4" t="inlineStr">
        <is>
          <t>31</t>
        </is>
      </c>
      <c r="E115" s="5" t="inlineStr">
        <is>
          <t>18.250,00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=HYPERLINK("https://www.leilaoonline.net/lote/detalhe/11416", "11450")</f>
      </c>
      <c r="B116" s="4" t="s">
        <f>=HYPERLINK("https://www.leilaoonline.net/lote/detalhe/11416", " TRATOR CASE MX 270 MAGNUM 4X4, ANO 2010, FR 127010, UND SERRA ")</f>
      </c>
      <c r="C116" s="4" t="inlineStr">
        <is>
          <t>Não vendido</t>
        </is>
      </c>
      <c r="D116" s="4" t="inlineStr">
        <is>
          <t>8</t>
        </is>
      </c>
      <c r="E116" s="5" t="inlineStr">
        <is>
          <t>18.000,00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=HYPERLINK("https://www.leilaoonline.net/lote/detalhe/11453", "11458")</f>
      </c>
      <c r="B117" s="4" t="s">
        <f>=HYPERLINK("https://www.leilaoonline.net/lote/detalhe/11453", " REBOQUE USICAMP 7,80 M, ANO 2003, FR173803, PLACA BNB9861, UND SERRA")</f>
      </c>
      <c r="C117" s="4" t="inlineStr">
        <is>
          <t>Vendido</t>
        </is>
      </c>
      <c r="D117" s="4" t="inlineStr">
        <is>
          <t>31</t>
        </is>
      </c>
      <c r="E117" s="5" t="inlineStr">
        <is>
          <t>5.500,00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=HYPERLINK("https://www.leilaoonline.net/lote/detalhe/11461", "11459")</f>
      </c>
      <c r="B118" s="4" t="s">
        <f>=HYPERLINK("https://www.leilaoonline.net/lote/detalhe/11461", " REBOQUE USICAMP 7,80 M, ANO 2003, FR173800, PLACA BNB9856, UND SERRA")</f>
      </c>
      <c r="C118" s="4" t="inlineStr">
        <is>
          <t>Vendido</t>
        </is>
      </c>
      <c r="D118" s="4" t="inlineStr">
        <is>
          <t>22</t>
        </is>
      </c>
      <c r="E118" s="5" t="inlineStr">
        <is>
          <t>7.000,00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=HYPERLINK("https://www.leilaoonline.net/lote/detalhe/11419", "11460")</f>
      </c>
      <c r="B119" s="4" t="s">
        <f>=HYPERLINK("https://www.leilaoonline.net/lote/detalhe/11419", " TRANSBORDO SMR 10500 10T, ANO 2008, FR 10123, UND. SERRA")</f>
      </c>
      <c r="C119" s="4" t="inlineStr">
        <is>
          <t>Não vendido</t>
        </is>
      </c>
      <c r="D119" s="4" t="inlineStr">
        <is>
          <t>19</t>
        </is>
      </c>
      <c r="E119" s="5" t="inlineStr">
        <is>
          <t>3.700,00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=HYPERLINK("https://www.leilaoonline.net/lote/detalhe/11410", "11463")</f>
      </c>
      <c r="B120" s="4" t="s">
        <f>=HYPERLINK("https://www.leilaoonline.net/lote/detalhe/11410", " TRANSBORDO SMR 10500 10T, ANO 2008, FR 10121, UND. SERRA")</f>
      </c>
      <c r="C120" s="4" t="inlineStr">
        <is>
          <t>Não vendido</t>
        </is>
      </c>
      <c r="D120" s="4" t="inlineStr">
        <is>
          <t>33</t>
        </is>
      </c>
      <c r="E120" s="5" t="inlineStr">
        <is>
          <t>6.100,00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=HYPERLINK("https://www.leilaoonline.net/lote/detalhe/11415", "11464")</f>
      </c>
      <c r="B121" s="4" t="s">
        <f>=HYPERLINK("https://www.leilaoonline.net/lote/detalhe/11415", " TRANSBORDO SANTAL 12T, ANO 2007, FR 112431, UND.SERRA ")</f>
      </c>
      <c r="C121" s="4" t="inlineStr">
        <is>
          <t>Não vendido</t>
        </is>
      </c>
      <c r="D121" s="4" t="inlineStr">
        <is>
          <t>27</t>
        </is>
      </c>
      <c r="E121" s="5" t="inlineStr">
        <is>
          <t>5.050,00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=HYPERLINK("https://www.leilaoonline.net/lote/detalhe/11431", "11529")</f>
      </c>
      <c r="B122" s="4" t="s">
        <f>=HYPERLINK("https://www.leilaoonline.net/lote/detalhe/11431", " GM/S10 ADVANTAGE D, ANO/MOD 2009/2010, PLACA EGR0591, FLEX, FR58124, UND SERRA")</f>
      </c>
      <c r="C122" s="4" t="inlineStr">
        <is>
          <t>Vendido</t>
        </is>
      </c>
      <c r="D122" s="4" t="inlineStr">
        <is>
          <t>50</t>
        </is>
      </c>
      <c r="E122" s="5" t="inlineStr">
        <is>
          <t>22.250,00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=HYPERLINK("https://www.leilaoonline.net/lote/detalhe/11432", "11534")</f>
      </c>
      <c r="B123" s="4" t="s">
        <f>=HYPERLINK("https://www.leilaoonline.net/lote/detalhe/11432", " CHEVROLET S10 LS 2.4 4X2, ANO 2014, FLEX,  PLACA ETY1695, FR118508, UND SERRA")</f>
      </c>
      <c r="C123" s="4" t="inlineStr">
        <is>
          <t>Vendido</t>
        </is>
      </c>
      <c r="D123" s="4" t="inlineStr">
        <is>
          <t>60</t>
        </is>
      </c>
      <c r="E123" s="5" t="inlineStr">
        <is>
          <t>35.550,00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=HYPERLINK("https://www.leilaoonline.net/lote/detalhe/11726", "11540")</f>
      </c>
      <c r="B124" s="4" t="s">
        <f>=HYPERLINK("https://www.leilaoonline.net/lote/detalhe/11726", " HIDROROL (ROLÃO COM MOTOR), ANO 1985/1985, PLACA CVD2551, FR360467, UND SERRA")</f>
      </c>
      <c r="C124" s="4" t="inlineStr">
        <is>
          <t>Vendido</t>
        </is>
      </c>
      <c r="D124" s="4" t="inlineStr">
        <is>
          <t>8</t>
        </is>
      </c>
      <c r="E124" s="5" t="inlineStr">
        <is>
          <t>4.800,00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=HYPERLINK("https://www.leilaoonline.net/lote/detalhe/11662", "11541")</f>
      </c>
      <c r="B125" s="4" t="s">
        <f>=HYPERLINK("https://www.leilaoonline.net/lote/detalhe/11662", " CAMINHÃO M.B./M.BENZ L 2213 BAÚ  6X4, ANO 1981, PLACA BQF2178, FR40314")</f>
      </c>
      <c r="C125" s="4" t="inlineStr">
        <is>
          <t>Vendido</t>
        </is>
      </c>
      <c r="D125" s="4" t="inlineStr">
        <is>
          <t>38</t>
        </is>
      </c>
      <c r="E125" s="5" t="inlineStr">
        <is>
          <t>23.500,00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=HYPERLINK("https://www.leilaoonline.net/lote/detalhe/11696", "11548")</f>
      </c>
      <c r="B126" s="4" t="s">
        <f>=HYPERLINK("https://www.leilaoonline.net/lote/detalhe/11696", " BALÇÕES REFERIGERADOS E APOIO P/ PRATOS E BANDEJAS (APROX. 6 PEÇAS), S/FR, UND SERRA")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550,00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=HYPERLINK("https://www.leilaoonline.net/lote/detalhe/11458", "11550")</f>
      </c>
      <c r="B127" s="4" t="s">
        <f>=HYPERLINK("https://www.leilaoonline.net/lote/detalhe/11458", " REBOQUE FNV 7,60 M, ANO 1982, FR 121367, PLACA BKE6676, UND.SERRA")</f>
      </c>
      <c r="C127" s="4" t="inlineStr">
        <is>
          <t>Vendido</t>
        </is>
      </c>
      <c r="D127" s="4" t="inlineStr">
        <is>
          <t>3</t>
        </is>
      </c>
      <c r="E127" s="5" t="inlineStr">
        <is>
          <t>1.300,00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=HYPERLINK("https://www.leilaoonline.net/lote/detalhe/11451", "11551")</f>
      </c>
      <c r="B128" s="4" t="s">
        <f>=HYPERLINK("https://www.leilaoonline.net/lote/detalhe/11451", " REBOQUE CAMAQ 7,50 M, ANO 1990, FR 121083, PLACA BKE6645 , UND. SERRA ")</f>
      </c>
      <c r="C128" s="4" t="inlineStr">
        <is>
          <t>Vendido</t>
        </is>
      </c>
      <c r="D128" s="4" t="inlineStr">
        <is>
          <t>3</t>
        </is>
      </c>
      <c r="E128" s="5" t="inlineStr">
        <is>
          <t>1.300,00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=HYPERLINK("https://www.leilaoonline.net/lote/detalhe/11452", "11553")</f>
      </c>
      <c r="B129" s="4" t="s">
        <f>=HYPERLINK("https://www.leilaoonline.net/lote/detalhe/11452", " REBOQUE CAMAQ 7,50 M, ANO 1990, FR 121070, PLACA BKE6433 , UND. SERRA ")</f>
      </c>
      <c r="C129" s="4" t="inlineStr">
        <is>
          <t>Vendido</t>
        </is>
      </c>
      <c r="D129" s="4" t="inlineStr">
        <is>
          <t>9</t>
        </is>
      </c>
      <c r="E129" s="5" t="inlineStr">
        <is>
          <t>2.200,00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=HYPERLINK("https://www.leilaoonline.net/lote/detalhe/11429", "11554")</f>
      </c>
      <c r="B130" s="4" t="s">
        <f>=HYPERLINK("https://www.leilaoonline.net/lote/detalhe/11429", " REBOQUE CAMAQ 7,50 M, ANO 1989, FR 121054, PLACA BKE6471,UND.SERRA")</f>
      </c>
      <c r="C130" s="4" t="inlineStr">
        <is>
          <t>Vendido</t>
        </is>
      </c>
      <c r="D130" s="4" t="inlineStr">
        <is>
          <t>5</t>
        </is>
      </c>
      <c r="E130" s="5" t="inlineStr">
        <is>
          <t>1.600,00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=HYPERLINK("https://www.leilaoonline.net/lote/detalhe/11456", "11555")</f>
      </c>
      <c r="B131" s="4" t="s">
        <f>=HYPERLINK("https://www.leilaoonline.net/lote/detalhe/11456", " 2 DESINLEIRADOR PALHA DMB, ANO 2012, SERIE 79595, FR 361195, FR 361197, UND SERRA")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=HYPERLINK("https://www.leilaoonline.net/lote/detalhe/11460", "11556")</f>
      </c>
      <c r="B132" s="4" t="s">
        <f>=HYPERLINK("https://www.leilaoonline.net/lote/detalhe/11460", " ROLO DE PÉ DE CARNEIRO, ANO 1995, FR 122226, UND SERRA ")</f>
      </c>
      <c r="C132" s="4" t="inlineStr">
        <is>
          <t>Vendido</t>
        </is>
      </c>
      <c r="D132" s="4" t="inlineStr">
        <is>
          <t>7</t>
        </is>
      </c>
      <c r="E132" s="5" t="inlineStr">
        <is>
          <t>2.550,00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=HYPERLINK("https://www.leilaoonline.net/lote/detalhe/11446", "11557")</f>
      </c>
      <c r="B133" s="4" t="s">
        <f>=HYPERLINK("https://www.leilaoonline.net/lote/detalhe/11446", " GERADOR BAMBOZZI  PERKINS P4000., ANO 2007, FR 49739, UND SERRA ")</f>
      </c>
      <c r="C133" s="4" t="inlineStr">
        <is>
          <t>Não vendido</t>
        </is>
      </c>
      <c r="D133" s="4" t="inlineStr">
        <is>
          <t>26</t>
        </is>
      </c>
      <c r="E133" s="5" t="inlineStr">
        <is>
          <t>5.250,00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=HYPERLINK("https://www.leilaoonline.net/lote/detalhe/11455", "11558")</f>
      </c>
      <c r="B134" s="4" t="s">
        <f>=HYPERLINK("https://www.leilaoonline.net/lote/detalhe/11455", " HIDROROL METALMAG(ROLÃO), ANO 1997, FR 360892, UND SERRA 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550,00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=HYPERLINK("https://www.leilaoonline.net/lote/detalhe/11462", "11559")</f>
      </c>
      <c r="B135" s="4" t="s">
        <f>=HYPERLINK("https://www.leilaoonline.net/lote/detalhe/11462", " SUBSOLADOR , ANO 1990 , FR 17030 , UND SERRA ")</f>
      </c>
      <c r="C135" s="4" t="inlineStr">
        <is>
          <t>Vendido</t>
        </is>
      </c>
      <c r="D135" s="4" t="inlineStr">
        <is>
          <t>8</t>
        </is>
      </c>
      <c r="E135" s="5" t="inlineStr">
        <is>
          <t>1.400,00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=HYPERLINK("https://www.leilaoonline.net/lote/detalhe/11450", "11560")</f>
      </c>
      <c r="B136" s="4" t="s">
        <f>=HYPERLINK("https://www.leilaoonline.net/lote/detalhe/11450", " ARADO CIVEMASA 4 BACIAS , ANO 2004 , FR 17127, UND SERRA")</f>
      </c>
      <c r="C136" s="4" t="inlineStr">
        <is>
          <t>Vendido</t>
        </is>
      </c>
      <c r="D136" s="4" t="inlineStr">
        <is>
          <t>27</t>
        </is>
      </c>
      <c r="E136" s="5" t="inlineStr">
        <is>
          <t>4.400,00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=HYPERLINK("https://www.leilaoonline.net/lote/detalhe/11428", "11561")</f>
      </c>
      <c r="B137" s="4" t="s">
        <f>=HYPERLINK("https://www.leilaoonline.net/lote/detalhe/11428", " REBOQUE USICAMP RCI E1E 8200, 7,80 M, ANO 2003, FR 81950, PLACA BNK8519, UND SERRA ")</f>
      </c>
      <c r="C137" s="4" t="inlineStr">
        <is>
          <t>Não vendido</t>
        </is>
      </c>
      <c r="D137" s="4" t="inlineStr">
        <is>
          <t>17</t>
        </is>
      </c>
      <c r="E137" s="5" t="inlineStr">
        <is>
          <t>5.500,00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=HYPERLINK("https://www.leilaoonline.net/lote/detalhe/11425", "11562")</f>
      </c>
      <c r="B138" s="4" t="s">
        <f>=HYPERLINK("https://www.leilaoonline.net/lote/detalhe/11425", " REBOQUE RODOVIARIA 7,60, ANO 1983, FR 54398, PLACA BQN1385, UND. SERRA")</f>
      </c>
      <c r="C138" s="4" t="inlineStr">
        <is>
          <t>Vendido</t>
        </is>
      </c>
      <c r="D138" s="4" t="inlineStr">
        <is>
          <t>9</t>
        </is>
      </c>
      <c r="E138" s="5" t="inlineStr">
        <is>
          <t>2.200,00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=HYPERLINK("https://www.leilaoonline.net/lote/detalhe/11430", "11563")</f>
      </c>
      <c r="B139" s="4" t="s">
        <f>=HYPERLINK("https://www.leilaoonline.net/lote/detalhe/11430", " REBOQUE FACCHINI 7,50 M, ANO 1988, FR10170, PLACA BXE9003, UND SERRA")</f>
      </c>
      <c r="C139" s="4" t="inlineStr">
        <is>
          <t>Vendido</t>
        </is>
      </c>
      <c r="D139" s="4" t="inlineStr">
        <is>
          <t>10</t>
        </is>
      </c>
      <c r="E139" s="5" t="inlineStr">
        <is>
          <t>2.350,00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=HYPERLINK("https://www.leilaoonline.net/lote/detalhe/11408", "11564")</f>
      </c>
      <c r="B140" s="4" t="s">
        <f>=HYPERLINK("https://www.leilaoonline.net/lote/detalhe/11408", " REBOQUE FNV- FRUEHAUF 7,60, ANO 1982, FR 136529,PLACA BQP0584, UND. SERRA")</f>
      </c>
      <c r="C140" s="4" t="inlineStr">
        <is>
          <t>Vendido</t>
        </is>
      </c>
      <c r="D140" s="4" t="inlineStr">
        <is>
          <t>7</t>
        </is>
      </c>
      <c r="E140" s="5" t="inlineStr">
        <is>
          <t>1.900,00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=HYPERLINK("https://www.leilaoonline.net/lote/detalhe/11427", "11565")</f>
      </c>
      <c r="B141" s="4" t="s">
        <f>=HYPERLINK("https://www.leilaoonline.net/lote/detalhe/11427", " REBOQUE FNV 7,60, FRUEHHAUF RCR ANO 1981, FR 10159, PLACA BQF9846, UND ")</f>
      </c>
      <c r="C141" s="4" t="inlineStr">
        <is>
          <t>Vendido</t>
        </is>
      </c>
      <c r="D141" s="4" t="inlineStr">
        <is>
          <t>7</t>
        </is>
      </c>
      <c r="E141" s="5" t="inlineStr">
        <is>
          <t>1.900,00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=HYPERLINK("https://www.leilaoonline.net/lote/detalhe/11406", "11566")</f>
      </c>
      <c r="B142" s="4" t="s">
        <f>=HYPERLINK("https://www.leilaoonline.net/lote/detalhe/11406", " TRANSBORDO SERMAG 12T, ANO 2009, FR 38336, UND SERRA")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=HYPERLINK("https://www.leilaoonline.net/lote/detalhe/11401", "11567")</f>
      </c>
      <c r="B143" s="4" t="s">
        <f>=HYPERLINK("https://www.leilaoonline.net/lote/detalhe/11401", " TRANBORDO SANTAL 12T, ANO 2008, FR 38326, UND SERRA")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1.300,00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=HYPERLINK("https://www.leilaoonline.net/lote/detalhe/11417", "11568")</f>
      </c>
      <c r="B144" s="4" t="s">
        <f>=HYPERLINK("https://www.leilaoonline.net/lote/detalhe/11417", " TRANSBORDO SERMAG 12T, ANO 2009, FR 38328, UND SERRA")</f>
      </c>
      <c r="C144" s="4" t="inlineStr">
        <is>
          <t>Vendido</t>
        </is>
      </c>
      <c r="D144" s="4" t="inlineStr">
        <is>
          <t>24</t>
        </is>
      </c>
      <c r="E144" s="5" t="inlineStr">
        <is>
          <t>4.450,00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=HYPERLINK("https://www.leilaoonline.net/lote/detalhe/11404", "11569")</f>
      </c>
      <c r="B145" s="4" t="s">
        <f>=HYPERLINK("https://www.leilaoonline.net/lote/detalhe/11404", " TRANSBORDO SMR 10500 10T, ANO 2006, FR 135610, UND. SERRA ")</f>
      </c>
      <c r="C145" s="4" t="inlineStr">
        <is>
          <t>Vendido</t>
        </is>
      </c>
      <c r="D145" s="4" t="inlineStr">
        <is>
          <t>29</t>
        </is>
      </c>
      <c r="E145" s="5" t="inlineStr">
        <is>
          <t>5.200,00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=HYPERLINK("https://www.leilaoonline.net/lote/detalhe/11413", "11570")</f>
      </c>
      <c r="B146" s="4" t="s">
        <f>=HYPERLINK("https://www.leilaoonline.net/lote/detalhe/11413", " TRANSBORDO SMR 10500 10T, ANO 2007, FR 10115, UND. SERRA")</f>
      </c>
      <c r="C146" s="4" t="inlineStr">
        <is>
          <t>Vendido</t>
        </is>
      </c>
      <c r="D146" s="4" t="inlineStr">
        <is>
          <t>3</t>
        </is>
      </c>
      <c r="E146" s="5" t="inlineStr">
        <is>
          <t>1.300,00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=HYPERLINK("https://www.leilaoonline.net/lote/detalhe/11418", "11571")</f>
      </c>
      <c r="B147" s="4" t="s">
        <f>=HYPERLINK("https://www.leilaoonline.net/lote/detalhe/11418", " TRANSBORDO SMR 10500 10T, ANO 2008, FR 10122, UND. SERRA")</f>
      </c>
      <c r="C147" s="4" t="inlineStr">
        <is>
          <t>Vendido</t>
        </is>
      </c>
      <c r="D147" s="4" t="inlineStr">
        <is>
          <t>21</t>
        </is>
      </c>
      <c r="E147" s="5" t="inlineStr">
        <is>
          <t>4.000,00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=HYPERLINK("https://www.leilaoonline.net/lote/detalhe/11412", "11572")</f>
      </c>
      <c r="B148" s="4" t="s">
        <f>=HYPERLINK("https://www.leilaoonline.net/lote/detalhe/11412", " TRANSBORDO SMR 10500 10T, ANO 2008, FR 135612, UND. SERRA")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1.000,00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=HYPERLINK("https://www.leilaoonline.net/lote/detalhe/11423", "11573")</f>
      </c>
      <c r="B149" s="4" t="s">
        <f>=HYPERLINK("https://www.leilaoonline.net/lote/detalhe/11423", " CAMINHÃO VW/26.220 6X4, EURO WORKER, ANO 2006, FR 10095, PLACA DTP7046, UND.SERRA")</f>
      </c>
      <c r="C149" s="4" t="inlineStr">
        <is>
          <t>Vendido</t>
        </is>
      </c>
      <c r="D149" s="4" t="inlineStr">
        <is>
          <t>140</t>
        </is>
      </c>
      <c r="E149" s="5" t="inlineStr">
        <is>
          <t>54.000,00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=HYPERLINK("https://www.leilaoonline.net/lote/detalhe/11424", "11574")</f>
      </c>
      <c r="B150" s="4" t="s">
        <f>=HYPERLINK("https://www.leilaoonline.net/lote/detalhe/11424", " CAMINHÃO M.BENZ/L 2635 6X4, ANO 1998,FR10093,PLACA BTA4780,LOC. UND. SERRA")</f>
      </c>
      <c r="C150" s="4" t="inlineStr">
        <is>
          <t>Vendido</t>
        </is>
      </c>
      <c r="D150" s="4" t="inlineStr">
        <is>
          <t>69</t>
        </is>
      </c>
      <c r="E150" s="5" t="inlineStr">
        <is>
          <t>32.750,00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=HYPERLINK("https://www.leilaoonline.net/lote/detalhe/11421", "11575")</f>
      </c>
      <c r="B151" s="4" t="s">
        <f>=HYPERLINK("https://www.leilaoonline.net/lote/detalhe/11421", " CAMINHÃO VW/26.220 6X4,EURO3 WORKWR, ANOMOD  2008/2009, FR 131201, PLACA EFX2693, UND. SERRA")</f>
      </c>
      <c r="C151" s="4" t="inlineStr">
        <is>
          <t>Vendido</t>
        </is>
      </c>
      <c r="D151" s="4" t="inlineStr">
        <is>
          <t>153</t>
        </is>
      </c>
      <c r="E151" s="5" t="inlineStr">
        <is>
          <t>63.000,00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=HYPERLINK("https://www.leilaoonline.net/lote/detalhe/11400", "11576")</f>
      </c>
      <c r="B152" s="4" t="s">
        <f>=HYPERLINK("https://www.leilaoonline.net/lote/detalhe/11400", " PRANCHA 2 EIXOS SR/RANDON, ANO 1981, FR 360481,PLACA CVD9011,UND.SERRA")</f>
      </c>
      <c r="C152" s="4" t="inlineStr">
        <is>
          <t>Vendido</t>
        </is>
      </c>
      <c r="D152" s="4" t="inlineStr">
        <is>
          <t>24</t>
        </is>
      </c>
      <c r="E152" s="5" t="inlineStr">
        <is>
          <t>29.000,00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=HYPERLINK("https://www.leilaoonline.net/lote/detalhe/11405", "11581")</f>
      </c>
      <c r="B153" s="4" t="s">
        <f>=HYPERLINK("https://www.leilaoonline.net/lote/detalhe/11405", " CAMINHÃO VOLVO /NL 10 340 6X4, ANO 1993, FR97205, PLACA BWT3210, UND. SERRA ")</f>
      </c>
      <c r="C153" s="4" t="inlineStr">
        <is>
          <t>Vendido</t>
        </is>
      </c>
      <c r="D153" s="4" t="inlineStr">
        <is>
          <t>74</t>
        </is>
      </c>
      <c r="E153" s="5" t="inlineStr">
        <is>
          <t>31.500,00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=HYPERLINK("https://www.leilaoonline.net/lote/detalhe/11402", "11582")</f>
      </c>
      <c r="B154" s="4" t="s">
        <f>=HYPERLINK("https://www.leilaoonline.net/lote/detalhe/11402", " TRATOR CASE MX 240 MAGNUM 4X4, ANO 2010, FR 127008, UND SERRA")</f>
      </c>
      <c r="C154" s="4" t="inlineStr">
        <is>
          <t>Não vendido</t>
        </is>
      </c>
      <c r="D154" s="4" t="inlineStr">
        <is>
          <t>9</t>
        </is>
      </c>
      <c r="E154" s="5" t="inlineStr">
        <is>
          <t>18.500,00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=HYPERLINK("https://www.leilaoonline.net/lote/detalhe/11409", "11583")</f>
      </c>
      <c r="B155" s="4" t="s">
        <f>=HYPERLINK("https://www.leilaoonline.net/lote/detalhe/11409", " TRATOR CASE MX 240 MAGNUM 4X4, ANO 2010, FR 93321, UND SERRA")</f>
      </c>
      <c r="C155" s="4" t="inlineStr">
        <is>
          <t>Não vendido</t>
        </is>
      </c>
      <c r="D155" s="4" t="inlineStr">
        <is>
          <t>8</t>
        </is>
      </c>
      <c r="E155" s="5" t="inlineStr">
        <is>
          <t>18.000,00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=HYPERLINK("https://www.leilaoonline.net/lote/detalhe/11711", "12271")</f>
      </c>
      <c r="B156" s="4" t="s">
        <f>=HYPERLINK("https://www.leilaoonline.net/lote/detalhe/11711", "CARROCERIA COMBOIO E COMPRESSOR (FR119928), UND JUNQUEIRA")</f>
      </c>
      <c r="C156" s="4" t="inlineStr">
        <is>
          <t>Vendido</t>
        </is>
      </c>
      <c r="D156" s="4" t="inlineStr">
        <is>
          <t>42</t>
        </is>
      </c>
      <c r="E156" s="5" t="inlineStr">
        <is>
          <t>7.550,00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=HYPERLINK("https://www.leilaoonline.net/lote/detalhe/11709", "12273")</f>
      </c>
      <c r="B157" s="4" t="s">
        <f>=HYPERLINK("https://www.leilaoonline.net/lote/detalhe/11709", "CARROCERIA TANQUE COMBATE INCÊNDIO, FR92026, ( SEM CAMINHÃO FR92305) UND JUNQUEIRA ")</f>
      </c>
      <c r="C157" s="4" t="inlineStr">
        <is>
          <t>Não vendido</t>
        </is>
      </c>
      <c r="D157" s="4" t="inlineStr">
        <is>
          <t>85</t>
        </is>
      </c>
      <c r="E157" s="5" t="inlineStr">
        <is>
          <t>14.500,00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=HYPERLINK("https://www.leilaoonline.net/lote/detalhe/11710", "12274")</f>
      </c>
      <c r="B158" s="4" t="s">
        <f>=HYPERLINK("https://www.leilaoonline.net/lote/detalhe/11710", "CARROCERIA TANQUE COMBATE INCÊNDIO ( SEM CAMINHÃO FR92308) UND JUNQUEIRA ")</f>
      </c>
      <c r="C158" s="4" t="inlineStr">
        <is>
          <t>Vendido</t>
        </is>
      </c>
      <c r="D158" s="4" t="inlineStr">
        <is>
          <t>66</t>
        </is>
      </c>
      <c r="E158" s="5" t="inlineStr">
        <is>
          <t>15.150,00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=HYPERLINK("https://www.leilaoonline.net/lote/detalhe/11688", "16228")</f>
      </c>
      <c r="B159" s="4" t="s">
        <f>=HYPERLINK("https://www.leilaoonline.net/lote/detalhe/11688", " 1 TURBINA E 2 OUTROS EQUIPAMENTO SEM INFORMAÇÕES, PATR. 208333, UND SANTA HELENA")</f>
      </c>
      <c r="C159" s="4" t="inlineStr">
        <is>
          <t>Vendido</t>
        </is>
      </c>
      <c r="D159" s="4" t="inlineStr">
        <is>
          <t>3</t>
        </is>
      </c>
      <c r="E159" s="5" t="inlineStr">
        <is>
          <t>850,00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=HYPERLINK("https://www.leilaoonline.net/lote/detalhe/11690", "16231")</f>
      </c>
      <c r="B160" s="4" t="s">
        <f>=HYPERLINK("https://www.leilaoonline.net/lote/detalhe/11690", " 3 REDUTOR  SENDO 1 SANTIN E 2 SEM INFORMAÇÕES, PATR.059766/59505/060199, UND SANTA HELENA")</f>
      </c>
      <c r="C160" s="4" t="inlineStr">
        <is>
          <t>Não vendido</t>
        </is>
      </c>
      <c r="D160" s="4" t="inlineStr">
        <is>
          <t>6</t>
        </is>
      </c>
      <c r="E160" s="5" t="inlineStr">
        <is>
          <t>1.300,00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=HYPERLINK("https://www.leilaoonline.net/lote/detalhe/11693", "16232")</f>
      </c>
      <c r="B161" s="4" t="s">
        <f>=HYPERLINK("https://www.leilaoonline.net/lote/detalhe/11693", " 5 REDUTOR DE PEQUENO PORTE, PATR.56582/60168/56149/56586, UND SANTA HELENA")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550,00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=HYPERLINK("https://www.leilaoonline.net/lote/detalhe/11694", "16233")</f>
      </c>
      <c r="B162" s="4" t="s">
        <f>=HYPERLINK("https://www.leilaoonline.net/lote/detalhe/11694", " 4 REDUTOR DECANTADOR, PATR. 59562/57106/59558/20866, UND SANTA HELENA")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900,00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=HYPERLINK("https://www.leilaoonline.net/lote/detalhe/11692", "16251")</f>
      </c>
      <c r="B163" s="4" t="s">
        <f>=HYPERLINK("https://www.leilaoonline.net/lote/detalhe/11692", " VÁLVULAS ( APROX. 1500KG EM 4 PALETES), S/FR, UND SANTA HELENA")</f>
      </c>
      <c r="C163" s="4" t="inlineStr">
        <is>
          <t>Vendido</t>
        </is>
      </c>
      <c r="D163" s="4" t="inlineStr">
        <is>
          <t>4</t>
        </is>
      </c>
      <c r="E163" s="5" t="inlineStr">
        <is>
          <t>1.200,00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=HYPERLINK("https://www.leilaoonline.net/lote/detalhe/11685", "16254")</f>
      </c>
      <c r="B164" s="4" t="s">
        <f>=HYPERLINK("https://www.leilaoonline.net/lote/detalhe/11685", " 2 SULCADOR DMB, FR57194, UND SANTA HELENA")</f>
      </c>
      <c r="C164" s="4" t="inlineStr">
        <is>
          <t>Vendido</t>
        </is>
      </c>
      <c r="D164" s="4" t="inlineStr">
        <is>
          <t>4</t>
        </is>
      </c>
      <c r="E164" s="5" t="inlineStr">
        <is>
          <t>800,00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=HYPERLINK("https://www.leilaoonline.net/lote/detalhe/11680", "16255")</f>
      </c>
      <c r="B165" s="4" t="s">
        <f>=HYPERLINK("https://www.leilaoonline.net/lote/detalhe/11680", " CARRETA DE PLANTIO, FR25246, UND SANTA HELENA")</f>
      </c>
      <c r="C165" s="4" t="inlineStr">
        <is>
          <t>Vendido</t>
        </is>
      </c>
      <c r="D165" s="4" t="inlineStr">
        <is>
          <t>10</t>
        </is>
      </c>
      <c r="E165" s="5" t="inlineStr">
        <is>
          <t>1.900,00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=HYPERLINK("https://www.leilaoonline.net/lote/detalhe/11681", "16256")</f>
      </c>
      <c r="B166" s="4" t="s">
        <f>=HYPERLINK("https://www.leilaoonline.net/lote/detalhe/11681", " CARRETA DE PLANTIO, FR25248, UND SANTA HELENA")</f>
      </c>
      <c r="C166" s="4" t="inlineStr">
        <is>
          <t>Vendido</t>
        </is>
      </c>
      <c r="D166" s="4" t="inlineStr">
        <is>
          <t>7</t>
        </is>
      </c>
      <c r="E166" s="5" t="inlineStr">
        <is>
          <t>1.450,00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=HYPERLINK("https://www.leilaoonline.net/lote/detalhe/11682", "16258")</f>
      </c>
      <c r="B167" s="4" t="s">
        <f>=HYPERLINK("https://www.leilaoonline.net/lote/detalhe/11682", " 1 CULTIVADOR E 1 SULCADOR, FR25212/67121, UND SANTA HELENA")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700,00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=HYPERLINK("https://www.leilaoonline.net/lote/detalhe/11684", "16264")</f>
      </c>
      <c r="B168" s="4" t="s">
        <f>=HYPERLINK("https://www.leilaoonline.net/lote/detalhe/11684", " 1 MAQUINA  PARA CORTE DE DISCO FABR. PRÓPRIA, 4 SERRA FRANHO (TIPO POLICORTE), S/FR, UND SANTA HELENA")</f>
      </c>
      <c r="C168" s="4" t="inlineStr">
        <is>
          <t>Vendido</t>
        </is>
      </c>
      <c r="D168" s="4" t="inlineStr">
        <is>
          <t>14</t>
        </is>
      </c>
      <c r="E168" s="5" t="inlineStr">
        <is>
          <t>2.700,00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=HYPERLINK("https://www.leilaoonline.net/lote/detalhe/11686", "16267")</f>
      </c>
      <c r="B169" s="4" t="s">
        <f>=HYPERLINK("https://www.leilaoonline.net/lote/detalhe/11686", " 1 TURBINA WORTHINGTON E 1 REDUTOR KRUPP, PATR. 20895/060157, UND SANTA HELENA")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500,00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=HYPERLINK("https://www.leilaoonline.net/lote/detalhe/11635", "17003")</f>
      </c>
      <c r="B170" s="4" t="s">
        <f>=HYPERLINK("https://www.leilaoonline.net/lote/detalhe/11635", "MADEIRAS DIVERSAS, S/FR, UND GASA")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60,00</t>
        </is>
      </c>
      <c r="F170" s="4" t="inlineStr">
        <is>
          <t>20.00</t>
        </is>
      </c>
    </row>
    <row collapsed="false" customFormat="false" customHeight="false" hidden="false" ht="12.1" outlineLevel="0" r="171">
      <c r="A171" s="5" t="s">
        <f>=HYPERLINK("https://www.leilaoonline.net/lote/detalhe/11636", "17007")</f>
      </c>
      <c r="B171" s="4" t="s">
        <f>=HYPERLINK("https://www.leilaoonline.net/lote/detalhe/11636", "MADEIRAS DIVERSAS, S/FR, UND MUNDIAL")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60,00</t>
        </is>
      </c>
      <c r="F171" s="4" t="inlineStr">
        <is>
          <t>20.00</t>
        </is>
      </c>
    </row>
    <row collapsed="false" customFormat="false" customHeight="false" hidden="false" ht="12.1" outlineLevel="0" r="172">
      <c r="A172" s="5" t="s">
        <f>=HYPERLINK("https://www.leilaoonline.net/lote/detalhe/11639", "17011")</f>
      </c>
      <c r="B172" s="4" t="s">
        <f>=HYPERLINK("https://www.leilaoonline.net/lote/detalhe/11639", "MADEIRAS DIVERSAS, S/FR, UND BENALCOOL")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60,00</t>
        </is>
      </c>
      <c r="F172" s="4" t="inlineStr">
        <is>
          <t>20.00</t>
        </is>
      </c>
    </row>
    <row collapsed="false" customFormat="false" customHeight="false" hidden="false" ht="12.1" outlineLevel="0" r="173">
      <c r="A173" s="5" t="s">
        <f>=HYPERLINK("https://www.leilaoonline.net/lote/detalhe/11625", "17014")</f>
      </c>
      <c r="B173" s="4" t="s">
        <f>=HYPERLINK("https://www.leilaoonline.net/lote/detalhe/11625", " CAMINHÃO VW/ 15.180 EURO 3 CARROCERIA COMBOIO, ANO 2010, FR81488, PLACA DXX0792, -  UND BENALCOOL")</f>
      </c>
      <c r="C173" s="4" t="inlineStr">
        <is>
          <t>Não vendido</t>
        </is>
      </c>
      <c r="D173" s="4" t="inlineStr">
        <is>
          <t>83</t>
        </is>
      </c>
      <c r="E173" s="5" t="inlineStr">
        <is>
          <t>56.000,00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=HYPERLINK("https://www.leilaoonline.net/lote/detalhe/11629", "17022")</f>
      </c>
      <c r="B174" s="4" t="s">
        <f>=HYPERLINK("https://www.leilaoonline.net/lote/detalhe/11629", " CAMINHÃO SCANIA/T113 E 6X4 310, ANO/MOD 1992/93, FR52857, PLACA BNT 7409, UND BENALCOOL")</f>
      </c>
      <c r="C174" s="4" t="inlineStr">
        <is>
          <t>Vendido</t>
        </is>
      </c>
      <c r="D174" s="4" t="inlineStr">
        <is>
          <t>30</t>
        </is>
      </c>
      <c r="E174" s="5" t="inlineStr">
        <is>
          <t>29.000,00</t>
        </is>
      </c>
      <c r="F174" s="4" t="inlineStr">
        <is>
          <t>300.00</t>
        </is>
      </c>
    </row>
    <row collapsed="false" customFormat="false" customHeight="false" hidden="false" ht="12.1" outlineLevel="0" r="175">
      <c r="A175" s="5" t="s">
        <f>=HYPERLINK("https://www.leilaoonline.net/lote/detalhe/11641", "17025")</f>
      </c>
      <c r="B175" s="4" t="s">
        <f>=HYPERLINK("https://www.leilaoonline.net/lote/detalhe/11641", "MADEIRAS DIVERSAS, S/FR, UND UNIVALEM")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60,00</t>
        </is>
      </c>
      <c r="F175" s="4" t="inlineStr">
        <is>
          <t>20.00</t>
        </is>
      </c>
    </row>
    <row collapsed="false" customFormat="false" customHeight="false" hidden="false" ht="12.1" outlineLevel="0" r="176">
      <c r="A176" s="5" t="s">
        <f>=HYPERLINK("https://www.leilaoonline.net/lote/detalhe/11642", "17026")</f>
      </c>
      <c r="B176" s="4" t="s">
        <f>=HYPERLINK("https://www.leilaoonline.net/lote/detalhe/11642", "CAMINHÃO  M. BENZ  2213 CARROCERIA COMBOIO,  ANO 1982, FR 91254, PLACA CMX 1843, UND DESTIVALE")</f>
      </c>
      <c r="C176" s="4" t="inlineStr">
        <is>
          <t>Vendido</t>
        </is>
      </c>
      <c r="D176" s="4" t="inlineStr">
        <is>
          <t>37</t>
        </is>
      </c>
      <c r="E176" s="5" t="inlineStr">
        <is>
          <t>24.200,00</t>
        </is>
      </c>
      <c r="F176" s="4" t="inlineStr">
        <is>
          <t>300.00</t>
        </is>
      </c>
    </row>
    <row collapsed="false" customFormat="false" customHeight="false" hidden="false" ht="12.1" outlineLevel="0" r="177">
      <c r="A177" s="5" t="s">
        <f>=HYPERLINK("https://www.leilaoonline.net/lote/detalhe/11646", "17028")</f>
      </c>
      <c r="B177" s="4" t="s">
        <f>=HYPERLINK("https://www.leilaoonline.net/lote/detalhe/11646", "DIVERSOS TUBOS E CONEXÕES DE FIBRA, S/FR, DESTIVALE")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=HYPERLINK("https://www.leilaoonline.net/lote/detalhe/11510", "17032")</f>
      </c>
      <c r="B178" s="4" t="s">
        <f>=HYPERLINK("https://www.leilaoonline.net/lote/detalhe/11510", " 6 MAQUÍNAS DE SOLDA SENDO UMA COM MOTOR, S/FR, UND MUNDIAL")</f>
      </c>
      <c r="C178" s="4" t="inlineStr">
        <is>
          <t>Vendido</t>
        </is>
      </c>
      <c r="D178" s="4" t="inlineStr">
        <is>
          <t>36</t>
        </is>
      </c>
      <c r="E178" s="5" t="inlineStr">
        <is>
          <t>6.300,00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=HYPERLINK("https://www.leilaoonline.net/lote/detalhe/11519", "17033")</f>
      </c>
      <c r="B179" s="4" t="s">
        <f>=HYPERLINK("https://www.leilaoonline.net/lote/detalhe/11519", " 4 EIXOS E 12 AMORTECEDORES, S/FR, UND MUNDIAL")</f>
      </c>
      <c r="C179" s="4" t="inlineStr">
        <is>
          <t>Vendido</t>
        </is>
      </c>
      <c r="D179" s="4" t="inlineStr">
        <is>
          <t>9</t>
        </is>
      </c>
      <c r="E179" s="5" t="inlineStr">
        <is>
          <t>1.450,00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=HYPERLINK("https://www.leilaoonline.net/lote/detalhe/11513", "17034")</f>
      </c>
      <c r="B180" s="4" t="s">
        <f>=HYPERLINK("https://www.leilaoonline.net/lote/detalhe/11513", " 50 TAMBORES DE 200 LITROS, S/FR, UND MUNDIAL")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=HYPERLINK("https://www.leilaoonline.net/lote/detalhe/11518", "17035")</f>
      </c>
      <c r="B181" s="4" t="s">
        <f>=HYPERLINK("https://www.leilaoonline.net/lote/detalhe/11518", " 1 GARRA, PATR. 85587, UND MUNDIAL")</f>
      </c>
      <c r="C181" s="4" t="inlineStr">
        <is>
          <t>Vendido</t>
        </is>
      </c>
      <c r="D181" s="4" t="inlineStr">
        <is>
          <t>15</t>
        </is>
      </c>
      <c r="E181" s="5" t="inlineStr">
        <is>
          <t>2.850,00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=HYPERLINK("https://www.leilaoonline.net/lote/detalhe/11514", "17036")</f>
      </c>
      <c r="B182" s="4" t="s">
        <f>=HYPERLINK("https://www.leilaoonline.net/lote/detalhe/11514", "1 GARRA, PATR. 223975, UND MUNDIAL")</f>
      </c>
      <c r="C182" s="4" t="inlineStr">
        <is>
          <t>Vendido</t>
        </is>
      </c>
      <c r="D182" s="4" t="inlineStr">
        <is>
          <t>15</t>
        </is>
      </c>
      <c r="E182" s="5" t="inlineStr">
        <is>
          <t>2.850,00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=HYPERLINK("https://www.leilaoonline.net/lote/detalhe/11515", "17037")</f>
      </c>
      <c r="B183" s="4" t="s">
        <f>=HYPERLINK("https://www.leilaoonline.net/lote/detalhe/11515", " 4 BASES - CASTELHO DE MOEDA, S/FR, UND MUNDIAL")</f>
      </c>
      <c r="C183" s="4" t="inlineStr">
        <is>
          <t>Não vendido</t>
        </is>
      </c>
      <c r="D183" s="4" t="inlineStr">
        <is>
          <t>35</t>
        </is>
      </c>
      <c r="E183" s="5" t="inlineStr">
        <is>
          <t>5.850,00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=HYPERLINK("https://www.leilaoonline.net/lote/detalhe/11516", "17039")</f>
      </c>
      <c r="B184" s="4" t="s">
        <f>=HYPERLINK("https://www.leilaoonline.net/lote/detalhe/11516", " TRATOR VALMET 1780, ANO 2003, FR91418, SÉRIE.: 17804394349, UND DESTIVALE")</f>
      </c>
      <c r="C184" s="4" t="inlineStr">
        <is>
          <t>Vendido</t>
        </is>
      </c>
      <c r="D184" s="4" t="inlineStr">
        <is>
          <t>45</t>
        </is>
      </c>
      <c r="E184" s="5" t="inlineStr">
        <is>
          <t>27.750,00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=HYPERLINK("https://www.leilaoonline.net/lote/detalhe/11392", "17040")</f>
      </c>
      <c r="B185" s="4" t="s">
        <f>=HYPERLINK("https://www.leilaoonline.net/lote/detalhe/11392", " CAMINHÃO VW/15.180 EURO2 WORKER COMBOIO, ANO/MOD 2010/2010, PLACA DXX0767, FR81486, UND BENALCOOL")</f>
      </c>
      <c r="C185" s="4" t="inlineStr">
        <is>
          <t>Vendido</t>
        </is>
      </c>
      <c r="D185" s="4" t="inlineStr">
        <is>
          <t>83</t>
        </is>
      </c>
      <c r="E185" s="5" t="inlineStr">
        <is>
          <t>56.500,00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=HYPERLINK("https://www.leilaoonline.net/lote/detalhe/11391", "17042")</f>
      </c>
      <c r="B186" s="4" t="s">
        <f>=HYPERLINK("https://www.leilaoonline.net/lote/detalhe/11391", " CAMINHÃO M.BENZ/AXOR 3340K 6X4 TANQUE, ANO/MOD 2006/2006, PLACA BNB9914, FR173770, UND BENALCOOL")</f>
      </c>
      <c r="C186" s="4" t="inlineStr">
        <is>
          <t>Vendido</t>
        </is>
      </c>
      <c r="D186" s="4" t="inlineStr">
        <is>
          <t>117</t>
        </is>
      </c>
      <c r="E186" s="5" t="inlineStr">
        <is>
          <t>86.000,00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=HYPERLINK("https://www.leilaoonline.net/lote/detalhe/11508", "17043")</f>
      </c>
      <c r="B187" s="4" t="s">
        <f>=HYPERLINK("https://www.leilaoonline.net/lote/detalhe/11508", " CAMINHÃO VW/BMB 31.320 CNC CM, ANO/MOD 2011/2012, PLACA EDO2598, FR88182, UND GASA")</f>
      </c>
      <c r="C187" s="4" t="inlineStr">
        <is>
          <t>Não vendido</t>
        </is>
      </c>
      <c r="D187" s="4" t="inlineStr">
        <is>
          <t>97</t>
        </is>
      </c>
      <c r="E187" s="5" t="inlineStr">
        <is>
          <t>70.000,00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=HYPERLINK("https://www.leilaoonline.net/lote/detalhe/11511", "17045")</f>
      </c>
      <c r="B188" s="4" t="s">
        <f>=HYPERLINK("https://www.leilaoonline.net/lote/detalhe/11511", " CAMINHÃO VW/15.180 EURO3 WORKER COMBOIO, ANO/MOD 2010/2010, PLACA EAM8682, FR40204/42341, UND GASA")</f>
      </c>
      <c r="C188" s="4" t="inlineStr">
        <is>
          <t>Vendido</t>
        </is>
      </c>
      <c r="D188" s="4" t="inlineStr">
        <is>
          <t>101</t>
        </is>
      </c>
      <c r="E188" s="5" t="inlineStr">
        <is>
          <t>66.500,00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=HYPERLINK("https://www.leilaoonline.net/lote/detalhe/11396", "17047")</f>
      </c>
      <c r="B189" s="4" t="s">
        <f>=HYPERLINK("https://www.leilaoonline.net/lote/detalhe/11396", " CAMINHÃO M.BENZ/L 2219, ANO/MOD 1983/1983, PLACA BIS3480, FR64015, UND BENALCOOL")</f>
      </c>
      <c r="C189" s="4" t="inlineStr">
        <is>
          <t>Vendido</t>
        </is>
      </c>
      <c r="D189" s="4" t="inlineStr">
        <is>
          <t>20</t>
        </is>
      </c>
      <c r="E189" s="5" t="inlineStr">
        <is>
          <t>24.000,00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=HYPERLINK("https://www.leilaoonline.net/lote/detalhe/11512", "17048")</f>
      </c>
      <c r="B190" s="4" t="s">
        <f>=HYPERLINK("https://www.leilaoonline.net/lote/detalhe/11512", " 1 TV 29' PANASONIC, S/FR, UND GASA")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50,00</t>
        </is>
      </c>
      <c r="F190" s="4" t="inlineStr">
        <is>
          <t>25.00</t>
        </is>
      </c>
    </row>
    <row collapsed="false" customFormat="false" customHeight="false" hidden="false" ht="12.1" outlineLevel="0" r="191">
      <c r="A191" s="5" t="s">
        <f>=HYPERLINK("https://www.leilaoonline.net/lote/detalhe/11517", "17050")</f>
      </c>
      <c r="B191" s="4" t="s">
        <f>=HYPERLINK("https://www.leilaoonline.net/lote/detalhe/11517", " TRATOR VALMET 1780, ANO 2003, FR91419, SÉRIE.: 17804394350, UND DESTIVALE")</f>
      </c>
      <c r="C191" s="4" t="inlineStr">
        <is>
          <t>Vendido</t>
        </is>
      </c>
      <c r="D191" s="4" t="inlineStr">
        <is>
          <t>66</t>
        </is>
      </c>
      <c r="E191" s="5" t="inlineStr">
        <is>
          <t>33.250,00</t>
        </is>
      </c>
      <c r="F19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2026-05-16T10:25:42.00Z</dcterms:created>
  <dc:creator>Tellks Tecnologia</dc:creator>
  <cp:revision>0</cp:revision>
</cp:coreProperties>
</file>