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54 CAMINHÕES - 15 TRATORES - 2 CAT 938H - CAT 140K - PRANCHA - 71 REBOQUES - 4 ONIBUS E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=HYPERLINK("https://www.leilaoonline.net/lote/detalhe/236457", "1035")</f>
      </c>
      <c r="B11" s="4" t="s">
        <f>=HYPERLINK("https://www.leilaoonline.net/lote/detalhe/236457", "COLHEDORA DE CANA JOHN DEERE ESTEIRA; MOD. 3520; ANO 2015. - FR7593. - LOC. RONDON/PR")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=HYPERLINK("https://www.leilaoonline.net/lote/detalhe/236458", "1179")</f>
      </c>
      <c r="B12" s="4" t="s">
        <f>=HYPERLINK("https://www.leilaoonline.net/lote/detalhe/236458", "COLHEDORA JOHN DEERE CANA ESTEIRA MY15 MESA, MOD. 3522; ANO 2015. - FR13020131 - LOC. CIDADE GAÚCHA/PR")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=HYPERLINK("https://www.leilaoonline.net/lote/detalhe/236460", "1183")</f>
      </c>
      <c r="B13" s="4" t="s">
        <f>=HYPERLINK("https://www.leilaoonline.net/lote/detalhe/236460", " COLHEDORA DE CANA DE AÇÚCAR JOHN DEERE 3520, DUAS LINHAS ESTEIRA, ANO 2013. - FR8667 - LOC. CIDADE GAÚCHA/PR")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=HYPERLINK("https://www.leilaoonline.net/lote/detalhe/236461", "1186")</f>
      </c>
      <c r="B14" s="4" t="s">
        <f>=HYPERLINK("https://www.leilaoonline.net/lote/detalhe/236461", " CARRETA AGRICOLA PARA TRATORES, ANO 2002, FR30547 - LOC. CIDADE GAÚCHA/PR")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=HYPERLINK("https://www.leilaoonline.net/lote/detalhe/236462", "1188")</f>
      </c>
      <c r="B15" s="4" t="s">
        <f>=HYPERLINK("https://www.leilaoonline.net/lote/detalhe/236462", " CARRETA DISTRIBUIDORA DE CALCÁRIO, SOLLUS SPANDER 12.0 CHC, C/ ACIONAM.HIDRAUL.CAPA.6M³ 12TON. COM 4 RODAS DE ALTA FLUTUAÇÃO, ANO 2007. - FR15110028 - LOC. CIDADE GAÚCHA/PR")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=HYPERLINK("https://www.leilaoonline.net/lote/detalhe/236459", "1193")</f>
      </c>
      <c r="B16" s="4" t="s">
        <f>=HYPERLINK("https://www.leilaoonline.net/lote/detalhe/236459", " CARRETA DISTRIBUIDORA DE CALCARIO SOLLUS SPANDER 12.0 CHC C/ ACIONAM.HIDRAUL.CAPA.6M³ 12TON; ANO 2008. - FR15110024 - LOC. CIDADE GAÚCHA/PR")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=HYPERLINK("https://www.leilaoonline.net/lote/detalhe/185615", "1196")</f>
      </c>
      <c r="B17" s="4" t="s">
        <f>=HYPERLINK("https://www.leilaoonline.net/lote/detalhe/185615", " CAMINHÃO VOLVO 330 6X4R, ANO 2013/2013, BRANCO. - FR11120019. - LOC. PARANACITY/PR")</f>
      </c>
      <c r="C17" s="4" t="inlineStr">
        <is>
          <t>Vendido</t>
        </is>
      </c>
      <c r="D17" s="4" t="inlineStr">
        <is>
          <t>151</t>
        </is>
      </c>
      <c r="E17" s="5" t="inlineStr">
        <is>
          <t>217.000,00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=HYPERLINK("https://www.leilaoonline.net/lote/detalhe/185636", "1197")</f>
      </c>
      <c r="B18" s="4" t="s">
        <f>=HYPERLINK("https://www.leilaoonline.net/lote/detalhe/185636", " CAMINHÃO VOLVO FM12 420 6X4R, ANO 2002/2002, BRANCO. - FR2302. - LOC. PARANACITY/PR")</f>
      </c>
      <c r="C18" s="4" t="inlineStr">
        <is>
          <t>Vendido</t>
        </is>
      </c>
      <c r="D18" s="4" t="inlineStr">
        <is>
          <t>46</t>
        </is>
      </c>
      <c r="E18" s="5" t="inlineStr">
        <is>
          <t>65.000,00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=HYPERLINK("https://www.leilaoonline.net/lote/detalhe/185625", "1198")</f>
      </c>
      <c r="B19" s="4" t="s">
        <f>=HYPERLINK("https://www.leilaoonline.net/lote/detalhe/185625", " CAMINHÃO VOLVO VM 310 6X4R, ANO 2007/2007, BRANCO. - FR11120066. - LOC. PARANACITY/PR")</f>
      </c>
      <c r="C19" s="4" t="inlineStr">
        <is>
          <t>Vendido</t>
        </is>
      </c>
      <c r="D19" s="4" t="inlineStr">
        <is>
          <t>102</t>
        </is>
      </c>
      <c r="E19" s="5" t="inlineStr">
        <is>
          <t>141.000,00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=HYPERLINK("https://www.leilaoonline.net/lote/detalhe/185623", "1199")</f>
      </c>
      <c r="B20" s="4" t="s">
        <f>=HYPERLINK("https://www.leilaoonline.net/lote/detalhe/185623", " CAMINHÃO VOLVO FM 440 6X4R, ANO 2008/2008, BRANCO. - FR2356. - LOC. PARANACITY/PR")</f>
      </c>
      <c r="C20" s="4" t="inlineStr">
        <is>
          <t>Vendido</t>
        </is>
      </c>
      <c r="D20" s="4" t="inlineStr">
        <is>
          <t>87</t>
        </is>
      </c>
      <c r="E20" s="5" t="inlineStr">
        <is>
          <t>134.000,00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=HYPERLINK("https://www.leilaoonline.net/lote/detalhe/185629", "1200")</f>
      </c>
      <c r="B21" s="4" t="s">
        <f>=HYPERLINK("https://www.leilaoonline.net/lote/detalhe/185629", " CAMINHÃO VOLVO 440 6X4R, ANO 2008/2008, BRANCO. - FR2354. - LOC. PARANACITY/PR")</f>
      </c>
      <c r="C21" s="4" t="inlineStr">
        <is>
          <t>Vendido</t>
        </is>
      </c>
      <c r="D21" s="4" t="inlineStr">
        <is>
          <t>80</t>
        </is>
      </c>
      <c r="E21" s="5" t="inlineStr">
        <is>
          <t>119.000,00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=HYPERLINK("https://www.leilaoonline.net/lote/detalhe/185608", "1201")</f>
      </c>
      <c r="B22" s="4" t="s">
        <f>=HYPERLINK("https://www.leilaoonline.net/lote/detalhe/185608", " CAMINHÃO FM 440 6X4R, ANO 2006/2007, BRANCO. - FR11020008. - LOC. PARANACITY/PR")</f>
      </c>
      <c r="C22" s="4" t="inlineStr">
        <is>
          <t>Vendido</t>
        </is>
      </c>
      <c r="D22" s="4" t="inlineStr">
        <is>
          <t>107</t>
        </is>
      </c>
      <c r="E22" s="5" t="inlineStr">
        <is>
          <t>149.000,00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=HYPERLINK("https://www.leilaoonline.net/lote/detalhe/185666", "1202")</f>
      </c>
      <c r="B23" s="4" t="s">
        <f>=HYPERLINK("https://www.leilaoonline.net/lote/detalhe/185666", " CAMINHÃO VOLVO FM 440 6X4R, ANO 2007/2007, BRANCO. - FR2343. - LOC. PARANACITY/PR")</f>
      </c>
      <c r="C23" s="4" t="inlineStr">
        <is>
          <t>Vendido</t>
        </is>
      </c>
      <c r="D23" s="4" t="inlineStr">
        <is>
          <t>74</t>
        </is>
      </c>
      <c r="E23" s="5" t="inlineStr">
        <is>
          <t>117.000,00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=HYPERLINK("https://www.leilaoonline.net/lote/detalhe/185609", "1203")</f>
      </c>
      <c r="B24" s="4" t="s">
        <f>=HYPERLINK("https://www.leilaoonline.net/lote/detalhe/185609", " CAMINHÃO VOLVO VM 310 6X4R, ANO 2007/2008, BRANCO. - FR11120012. - LOC. PARANACITY/PR")</f>
      </c>
      <c r="C24" s="4" t="inlineStr">
        <is>
          <t>Vendido</t>
        </is>
      </c>
      <c r="D24" s="4" t="inlineStr">
        <is>
          <t>119</t>
        </is>
      </c>
      <c r="E24" s="5" t="inlineStr">
        <is>
          <t>159.000,00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=HYPERLINK("https://www.leilaoonline.net/lote/detalhe/185736", "1204")</f>
      </c>
      <c r="B25" s="4" t="s">
        <f>=HYPERLINK("https://www.leilaoonline.net/lote/detalhe/185736", " CAMINHÃO VOLVO 330 6X4R, ANO 2007/2008, BRANCO. - FR11020007. - LOC. PARANACITY/PR")</f>
      </c>
      <c r="C25" s="4" t="inlineStr">
        <is>
          <t>Vendido</t>
        </is>
      </c>
      <c r="D25" s="4" t="inlineStr">
        <is>
          <t>126</t>
        </is>
      </c>
      <c r="E25" s="5" t="inlineStr">
        <is>
          <t>172.000,00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=HYPERLINK("https://www.leilaoonline.net/lote/detalhe/185637", "1205")</f>
      </c>
      <c r="B26" s="4" t="s">
        <f>=HYPERLINK("https://www.leilaoonline.net/lote/detalhe/185637", " CAMINHÃO VOLVO FM 440 6X4R, ANO 2007/2007, BRANCO. - FR2345. - LOC. PARANACITY/PR")</f>
      </c>
      <c r="C26" s="4" t="inlineStr">
        <is>
          <t>Vendido</t>
        </is>
      </c>
      <c r="D26" s="4" t="inlineStr">
        <is>
          <t>73</t>
        </is>
      </c>
      <c r="E26" s="5" t="inlineStr">
        <is>
          <t>113.000,00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=HYPERLINK("https://www.leilaoonline.net/lote/detalhe/185715", "1207")</f>
      </c>
      <c r="B27" s="4" t="s">
        <f>=HYPERLINK("https://www.leilaoonline.net/lote/detalhe/185715", " CAMINHÃO VOLVO FM 440 6X4R, ANO 2007/2007, BRANCO. - FR2344. - LOC. PARANACITY/PR")</f>
      </c>
      <c r="C27" s="4" t="inlineStr">
        <is>
          <t>Vendido</t>
        </is>
      </c>
      <c r="D27" s="4" t="inlineStr">
        <is>
          <t>74</t>
        </is>
      </c>
      <c r="E27" s="5" t="inlineStr">
        <is>
          <t>113.000,00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=HYPERLINK("https://www.leilaoonline.net/lote/detalhe/185622", "1208")</f>
      </c>
      <c r="B28" s="4" t="s">
        <f>=HYPERLINK("https://www.leilaoonline.net/lote/detalhe/185622", " CAMINHÃO VOLVO FM 440 6X4R, ANO 2008/2008, BRANCO. - FR2355. - LOC. PARANACITY/PR")</f>
      </c>
      <c r="C28" s="4" t="inlineStr">
        <is>
          <t>Vendido</t>
        </is>
      </c>
      <c r="D28" s="4" t="inlineStr">
        <is>
          <t>70</t>
        </is>
      </c>
      <c r="E28" s="5" t="inlineStr">
        <is>
          <t>109.000,00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=HYPERLINK("https://www.leilaoonline.net/lote/detalhe/185718", "1210")</f>
      </c>
      <c r="B29" s="4" t="s">
        <f>=HYPERLINK("https://www.leilaoonline.net/lote/detalhe/185718", " CAMINHÃO MERCEDES BENZ 2428, ANO 2005/2005, BRANCO. - FR5213. - LOC. PARANACITY/PR")</f>
      </c>
      <c r="C29" s="4" t="inlineStr">
        <is>
          <t>Vendido</t>
        </is>
      </c>
      <c r="D29" s="4" t="inlineStr">
        <is>
          <t>78</t>
        </is>
      </c>
      <c r="E29" s="5" t="inlineStr">
        <is>
          <t>111.000,00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=HYPERLINK("https://www.leilaoonline.net/lote/detalhe/185789", "1211")</f>
      </c>
      <c r="B30" s="4" t="s">
        <f>=HYPERLINK("https://www.leilaoonline.net/lote/detalhe/185789", "CAMINHÃO MERCEDES BENZ 2423 K, ANO 2007/2008, BRANCO. - FR2276. - LOC. PARANACITY/PR")</f>
      </c>
      <c r="C30" s="4" t="inlineStr">
        <is>
          <t>Vendido</t>
        </is>
      </c>
      <c r="D30" s="4" t="inlineStr">
        <is>
          <t>76</t>
        </is>
      </c>
      <c r="E30" s="5" t="inlineStr">
        <is>
          <t>119.000,00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=HYPERLINK("https://www.leilaoonline.net/lote/detalhe/185654", "1213")</f>
      </c>
      <c r="B31" s="4" t="s">
        <f>=HYPERLINK("https://www.leilaoonline.net/lote/detalhe/185654", " CAMINHÃO MERCEDES BENZ 710, ANO 2001/2001, BRANCO. - FR2074. - LOC. PARANACITY/PR")</f>
      </c>
      <c r="C31" s="4" t="inlineStr">
        <is>
          <t>Vendido</t>
        </is>
      </c>
      <c r="D31" s="4" t="inlineStr">
        <is>
          <t>42</t>
        </is>
      </c>
      <c r="E31" s="5" t="inlineStr">
        <is>
          <t>63.000,00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=HYPERLINK("https://www.leilaoonline.net/lote/detalhe/185628", "1214")</f>
      </c>
      <c r="B32" s="4" t="s">
        <f>=HYPERLINK("https://www.leilaoonline.net/lote/detalhe/185628", " CAMINHÃO MERCEDES BENZ 710, BRANCO 2005/2005, BRANCO. - FR2079. - LOC. PARANACITY/PR")</f>
      </c>
      <c r="C32" s="4" t="inlineStr">
        <is>
          <t>Vendido</t>
        </is>
      </c>
      <c r="D32" s="4" t="inlineStr">
        <is>
          <t>56</t>
        </is>
      </c>
      <c r="E32" s="5" t="inlineStr">
        <is>
          <t>76.000,00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=HYPERLINK("https://www.leilaoonline.net/lote/detalhe/185722", "1215")</f>
      </c>
      <c r="B33" s="4" t="s">
        <f>=HYPERLINK("https://www.leilaoonline.net/lote/detalhe/185722", " MICRO ÔNIBUS MERCEDES BENZ INDUSCAR FOZ U, ANO 2012/2013, BRANCO. - FR2143. - LOC. PARANACITY/PR")</f>
      </c>
      <c r="C33" s="4" t="inlineStr">
        <is>
          <t>Não vendido</t>
        </is>
      </c>
      <c r="D33" s="4" t="inlineStr">
        <is>
          <t>37</t>
        </is>
      </c>
      <c r="E33" s="5" t="inlineStr">
        <is>
          <t>57.000,00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=HYPERLINK("https://www.leilaoonline.net/lote/detalhe/185612", "1216")</f>
      </c>
      <c r="B34" s="4" t="s">
        <f>=HYPERLINK("https://www.leilaoonline.net/lote/detalhe/185612", " MICRO ÔNIBUS MERCEDES BENZ INDUSCAR FOZ U, ANO 2012/2013, BRANCO. - FR2144. - LOC. PARANACITY/PR")</f>
      </c>
      <c r="C34" s="4" t="inlineStr">
        <is>
          <t>Vendido</t>
        </is>
      </c>
      <c r="D34" s="4" t="inlineStr">
        <is>
          <t>29</t>
        </is>
      </c>
      <c r="E34" s="5" t="inlineStr">
        <is>
          <t>56.000,00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=HYPERLINK("https://www.leilaoonline.net/lote/detalhe/185631", "1217")</f>
      </c>
      <c r="B35" s="4" t="s">
        <f>=HYPERLINK("https://www.leilaoonline.net/lote/detalhe/185631", " CAMINHÃO VOLVO 310 6X4R, ANO 2007/2008, BRANCO. - FR2211. - LOC. PARANACITY/PR")</f>
      </c>
      <c r="C35" s="4" t="inlineStr">
        <is>
          <t>Vendido</t>
        </is>
      </c>
      <c r="D35" s="4" t="inlineStr">
        <is>
          <t>138</t>
        </is>
      </c>
      <c r="E35" s="5" t="inlineStr">
        <is>
          <t>182.000,00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=HYPERLINK("https://www.leilaoonline.net/lote/detalhe/185621", "1218")</f>
      </c>
      <c r="B36" s="4" t="s">
        <f>=HYPERLINK("https://www.leilaoonline.net/lote/detalhe/185621", " CAMINHÃO VOLVO VM260 6X4R, ANO 2007/2008, BRANCO. - FR11120212. - LOC. PARANACITY/PR")</f>
      </c>
      <c r="C36" s="4" t="inlineStr">
        <is>
          <t>Vendido</t>
        </is>
      </c>
      <c r="D36" s="4" t="inlineStr">
        <is>
          <t>162</t>
        </is>
      </c>
      <c r="E36" s="5" t="inlineStr">
        <is>
          <t>191.000,00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=HYPERLINK("https://www.leilaoonline.net/lote/detalhe/185664", "1219")</f>
      </c>
      <c r="B37" s="4" t="s">
        <f>=HYPERLINK("https://www.leilaoonline.net/lote/detalhe/185664", " CAMINHÃO VOLVO 330 6X4R, ANO 2013/2013, BRANCO. - FR2245. - LOC. PARANACITY/PR")</f>
      </c>
      <c r="C37" s="4" t="inlineStr">
        <is>
          <t>Vendido</t>
        </is>
      </c>
      <c r="D37" s="4" t="inlineStr">
        <is>
          <t>79</t>
        </is>
      </c>
      <c r="E37" s="5" t="inlineStr">
        <is>
          <t>128.000,00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=HYPERLINK("https://www.leilaoonline.net/lote/detalhe/185734", "1220")</f>
      </c>
      <c r="B38" s="4" t="s">
        <f>=HYPERLINK("https://www.leilaoonline.net/lote/detalhe/185734", " CAMINHÃO VOLVO 330 6X4R, ANO 2013/2013, BRANCO. - FR2243. - LOC. PARANACITY/PR")</f>
      </c>
      <c r="C38" s="4" t="inlineStr">
        <is>
          <t>Vendido</t>
        </is>
      </c>
      <c r="D38" s="4" t="inlineStr">
        <is>
          <t>75</t>
        </is>
      </c>
      <c r="E38" s="5" t="inlineStr">
        <is>
          <t>124.000,00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=HYPERLINK("https://www.leilaoonline.net/lote/detalhe/185619", "1221")</f>
      </c>
      <c r="B39" s="4" t="s">
        <f>=HYPERLINK("https://www.leilaoonline.net/lote/detalhe/185619", " CAMINHÃO VOLVO VM 260 6X4R, ANO 2007/2008, BRANCO. - FR2223. - LOC. PARANACITY/PR")</f>
      </c>
      <c r="C39" s="4" t="inlineStr">
        <is>
          <t>Vendido</t>
        </is>
      </c>
      <c r="D39" s="4" t="inlineStr">
        <is>
          <t>51</t>
        </is>
      </c>
      <c r="E39" s="5" t="inlineStr">
        <is>
          <t>102.000,00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=HYPERLINK("https://www.leilaoonline.net/lote/detalhe/185630", "1222")</f>
      </c>
      <c r="B40" s="4" t="s">
        <f>=HYPERLINK("https://www.leilaoonline.net/lote/detalhe/185630", " CAMINHÃO VOLVO 310 6X4R, ANO 2007/2008, BRANCO. - FR2212. - LOC. PARANACITY/PR")</f>
      </c>
      <c r="C40" s="4" t="inlineStr">
        <is>
          <t>Vendido</t>
        </is>
      </c>
      <c r="D40" s="4" t="inlineStr">
        <is>
          <t>109</t>
        </is>
      </c>
      <c r="E40" s="5" t="inlineStr">
        <is>
          <t>146.000,00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=HYPERLINK("https://www.leilaoonline.net/lote/detalhe/185665", "1223")</f>
      </c>
      <c r="B41" s="4" t="s">
        <f>=HYPERLINK("https://www.leilaoonline.net/lote/detalhe/185665", " SEMI REBOQUE USICAMP SRCTUS 2E PRANCHA, ANO 2004/2004. - FR16050009.  - LOC. PARANACITY/PR")</f>
      </c>
      <c r="C41" s="4" t="inlineStr">
        <is>
          <t>Vendido</t>
        </is>
      </c>
      <c r="D41" s="4" t="inlineStr">
        <is>
          <t>77</t>
        </is>
      </c>
      <c r="E41" s="5" t="inlineStr">
        <is>
          <t>114.000,00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=HYPERLINK("https://www.leilaoonline.net/lote/detalhe/185610", "1224")</f>
      </c>
      <c r="B42" s="4" t="s">
        <f>=HYPERLINK("https://www.leilaoonline.net/lote/detalhe/185610", " CAMINHÃO VOLVO 330 6X4R, ANO 2012/2012, BRANCO. - FR11120017. - LOC. PARANACITY/PR")</f>
      </c>
      <c r="C42" s="4" t="inlineStr">
        <is>
          <t>Vendido</t>
        </is>
      </c>
      <c r="D42" s="4" t="inlineStr">
        <is>
          <t>116</t>
        </is>
      </c>
      <c r="E42" s="5" t="inlineStr">
        <is>
          <t>182.000,00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=HYPERLINK("https://www.leilaoonline.net/lote/detalhe/185617", "1225")</f>
      </c>
      <c r="B43" s="4" t="s">
        <f>=HYPERLINK("https://www.leilaoonline.net/lote/detalhe/185617", " CAMINHÃO MERCEDES BENZ ATEGO 1418, ANO 2006/2006, BRANCO. - FR2202. - LOC. PARANACITY/PR")</f>
      </c>
      <c r="C43" s="4" t="inlineStr">
        <is>
          <t>Vendido</t>
        </is>
      </c>
      <c r="D43" s="4" t="inlineStr">
        <is>
          <t>41</t>
        </is>
      </c>
      <c r="E43" s="5" t="inlineStr">
        <is>
          <t>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=HYPERLINK("https://www.leilaoonline.net/lote/detalhe/185624", "1226")</f>
      </c>
      <c r="B44" s="4" t="s">
        <f>=HYPERLINK("https://www.leilaoonline.net/lote/detalhe/185624", " CAMINHÃO VOLVO VM 260 6X4R, ANO 2007/2008, BRANCO. - FR2220. - LOC. PARANACITY/PR")</f>
      </c>
      <c r="C44" s="4" t="inlineStr">
        <is>
          <t>Vendido</t>
        </is>
      </c>
      <c r="D44" s="4" t="inlineStr">
        <is>
          <t>62</t>
        </is>
      </c>
      <c r="E44" s="5" t="inlineStr">
        <is>
          <t>91.000,00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=HYPERLINK("https://www.leilaoonline.net/lote/detalhe/185658", "1228")</f>
      </c>
      <c r="B45" s="4" t="s">
        <f>=HYPERLINK("https://www.leilaoonline.net/lote/detalhe/185658", "TRATOR AGRÍCOLA VALTRA BH 185I 4X4, ANO 2012. - FR13090050 - LOC. PARANACITY/PR")</f>
      </c>
      <c r="C45" s="4" t="inlineStr">
        <is>
          <t>Vendido</t>
        </is>
      </c>
      <c r="D45" s="4" t="inlineStr">
        <is>
          <t>56</t>
        </is>
      </c>
      <c r="E45" s="5" t="inlineStr">
        <is>
          <t>90.000,00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=HYPERLINK("https://www.leilaoonline.net/lote/detalhe/185653", "1229")</f>
      </c>
      <c r="B46" s="4" t="s">
        <f>=HYPERLINK("https://www.leilaoonline.net/lote/detalhe/185653", "TRATOR AGRÍCOLA VALTRA BH 185I DIESEL, ANO 2011. - FR13090048 - LOC. PARANACITY/PR")</f>
      </c>
      <c r="C46" s="4" t="inlineStr">
        <is>
          <t>Vendido</t>
        </is>
      </c>
      <c r="D46" s="4" t="inlineStr">
        <is>
          <t>51</t>
        </is>
      </c>
      <c r="E46" s="5" t="inlineStr">
        <is>
          <t>85.000,00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=HYPERLINK("https://www.leilaoonline.net/lote/detalhe/185698", "1230")</f>
      </c>
      <c r="B47" s="4" t="s">
        <f>=HYPERLINK("https://www.leilaoonline.net/lote/detalhe/185698", "TRATOR AGRÍCOLA VALTRA BH185I DIESEL, ANO 2011. - FR13090049 - LOC. PARANACITY/PR")</f>
      </c>
      <c r="C47" s="4" t="inlineStr">
        <is>
          <t>Vendido</t>
        </is>
      </c>
      <c r="D47" s="4" t="inlineStr">
        <is>
          <t>56</t>
        </is>
      </c>
      <c r="E47" s="5" t="inlineStr">
        <is>
          <t>90.000,00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=HYPERLINK("https://www.leilaoonline.net/lote/detalhe/185709", "1231")</f>
      </c>
      <c r="B48" s="4" t="s">
        <f>=HYPERLINK("https://www.leilaoonline.net/lote/detalhe/185709", " TRATOR AGRÍCOLA VALTRA BH 205I DIESEL, ANO 2010. - FR13100057 - LOC. PARANACITY/PR")</f>
      </c>
      <c r="C48" s="4" t="inlineStr">
        <is>
          <t>Vendido</t>
        </is>
      </c>
      <c r="D48" s="4" t="inlineStr">
        <is>
          <t>61</t>
        </is>
      </c>
      <c r="E48" s="5" t="inlineStr">
        <is>
          <t>101.000,00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=HYPERLINK("https://www.leilaoonline.net/lote/detalhe/185611", "1232")</f>
      </c>
      <c r="B49" s="4" t="s">
        <f>=HYPERLINK("https://www.leilaoonline.net/lote/detalhe/185611", " VOLKSWAGEN NOVO GOL TL MCV, ANO 2018/2018, BRANCO. - FR12030036. - LOC. PARANACITY/PR")</f>
      </c>
      <c r="C49" s="4" t="inlineStr">
        <is>
          <t>Vendido</t>
        </is>
      </c>
      <c r="D49" s="4" t="inlineStr">
        <is>
          <t>40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=HYPERLINK("https://www.leilaoonline.net/lote/detalhe/185627", "1233")</f>
      </c>
      <c r="B50" s="4" t="s">
        <f>=HYPERLINK("https://www.leilaoonline.net/lote/detalhe/185627", " VOLKSWAGEN NOVO GOL TL MCV, ANO 2018/2018, BRANCO. - FR12030013. - LOC. PARANACITY/PR")</f>
      </c>
      <c r="C50" s="4" t="inlineStr">
        <is>
          <t>Vendido</t>
        </is>
      </c>
      <c r="D50" s="4" t="inlineStr">
        <is>
          <t>36</t>
        </is>
      </c>
      <c r="E50" s="5" t="inlineStr">
        <is>
          <t>27.500,00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=HYPERLINK("https://www.leilaoonline.net/lote/detalhe/185703", "1234")</f>
      </c>
      <c r="B51" s="4" t="s">
        <f>=HYPERLINK("https://www.leilaoonline.net/lote/detalhe/185703", " TRATOR AGRÍCOLA VALTRA BH185I 4X4, ANO 2012. - FR13090051 - LOC. PARANACITY/PR")</f>
      </c>
      <c r="C51" s="4" t="inlineStr">
        <is>
          <t>Vendido</t>
        </is>
      </c>
      <c r="D51" s="4" t="inlineStr">
        <is>
          <t>63</t>
        </is>
      </c>
      <c r="E51" s="5" t="inlineStr">
        <is>
          <t>97.000,00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=HYPERLINK("https://www.leilaoonline.net/lote/detalhe/185692", "1235")</f>
      </c>
      <c r="B52" s="4" t="s">
        <f>=HYPERLINK("https://www.leilaoonline.net/lote/detalhe/185692", "TRATOR AGRÍCOLA VALTRA BH 185I 4X4, ANO 2012. - FR13090053 - LOC. PARANACITY/PR")</f>
      </c>
      <c r="C52" s="4" t="inlineStr">
        <is>
          <t>Vendido</t>
        </is>
      </c>
      <c r="D52" s="4" t="inlineStr">
        <is>
          <t>71</t>
        </is>
      </c>
      <c r="E52" s="5" t="inlineStr">
        <is>
          <t>105.000,00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=HYPERLINK("https://www.leilaoonline.net/lote/detalhe/185679", "1236")</f>
      </c>
      <c r="B53" s="4" t="s">
        <f>=HYPERLINK("https://www.leilaoonline.net/lote/detalhe/185679", " TRATOR AGRÍCOLA VALTRA BM100, ANO 2008. - FR13090045 - LOC. PARANACITY/PR")</f>
      </c>
      <c r="C53" s="4" t="inlineStr">
        <is>
          <t>Vendido</t>
        </is>
      </c>
      <c r="D53" s="4" t="inlineStr">
        <is>
          <t>72</t>
        </is>
      </c>
      <c r="E53" s="5" t="inlineStr">
        <is>
          <t>106.000,00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=HYPERLINK("https://www.leilaoonline.net/lote/detalhe/185770", "1239")</f>
      </c>
      <c r="B54" s="4" t="s">
        <f>=HYPERLINK("https://www.leilaoonline.net/lote/detalhe/185770", "CAMINHÃO VOLVO VM 260 6X4R, ANO 2007/2008, BRANCA. - FR2244 - LOC. PARANACITY/PR")</f>
      </c>
      <c r="C54" s="4" t="inlineStr">
        <is>
          <t>Não vendido</t>
        </is>
      </c>
      <c r="D54" s="4" t="inlineStr">
        <is>
          <t>66</t>
        </is>
      </c>
      <c r="E54" s="5" t="inlineStr">
        <is>
          <t>100.000,00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=HYPERLINK("https://www.leilaoonline.net/lote/detalhe/185710", "1240")</f>
      </c>
      <c r="B55" s="4" t="s">
        <f>=HYPERLINK("https://www.leilaoonline.net/lote/detalhe/185710", "CAMINHÃO VOLVO VM 330 6X4R, ANO 2013/2013, BRANCO. - FR2248. - LOC. PARANACITY/PR")</f>
      </c>
      <c r="C55" s="4" t="inlineStr">
        <is>
          <t>Vendido</t>
        </is>
      </c>
      <c r="D55" s="4" t="inlineStr">
        <is>
          <t>85</t>
        </is>
      </c>
      <c r="E55" s="5" t="inlineStr">
        <is>
          <t>142.000,00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=HYPERLINK("https://www.leilaoonline.net/lote/detalhe/185684", "1241")</f>
      </c>
      <c r="B56" s="4" t="s">
        <f>=HYPERLINK("https://www.leilaoonline.net/lote/detalhe/185684", "CAMINHÃO VOLVO VM 330 6X4R, ANO 2013/2013, BRANCO. - FR2249. - LOC. PARANACITY/PR")</f>
      </c>
      <c r="C56" s="4" t="inlineStr">
        <is>
          <t>Vendido</t>
        </is>
      </c>
      <c r="D56" s="4" t="inlineStr">
        <is>
          <t>74</t>
        </is>
      </c>
      <c r="E56" s="5" t="inlineStr">
        <is>
          <t>123.000,00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=HYPERLINK("https://www.leilaoonline.net/lote/detalhe/185695", "1242")</f>
      </c>
      <c r="B57" s="4" t="s">
        <f>=HYPERLINK("https://www.leilaoonline.net/lote/detalhe/185695", "CAMINHÃO VOLVO VM 330 6X4R, ANO 2013/2013, BRANCO. - FR2246. - LOC. PARANACITY/PR")</f>
      </c>
      <c r="C57" s="4" t="inlineStr">
        <is>
          <t>Vendido</t>
        </is>
      </c>
      <c r="D57" s="4" t="inlineStr">
        <is>
          <t>72</t>
        </is>
      </c>
      <c r="E57" s="5" t="inlineStr">
        <is>
          <t>129.000,00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=HYPERLINK("https://www.leilaoonline.net/lote/detalhe/185661", "1243")</f>
      </c>
      <c r="B58" s="4" t="s">
        <f>=HYPERLINK("https://www.leilaoonline.net/lote/detalhe/185661", "CAMINHÃO VOLVO VM 260 6X4R, ANO 2010/2010, BRANCO. - FR11070006. - LOC. PARANACITY/PR")</f>
      </c>
      <c r="C58" s="4" t="inlineStr">
        <is>
          <t>Vendido</t>
        </is>
      </c>
      <c r="D58" s="4" t="inlineStr">
        <is>
          <t>92</t>
        </is>
      </c>
      <c r="E58" s="5" t="inlineStr">
        <is>
          <t>126.000,00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=HYPERLINK("https://www.leilaoonline.net/lote/detalhe/185707", "1244")</f>
      </c>
      <c r="B59" s="4" t="s">
        <f>=HYPERLINK("https://www.leilaoonline.net/lote/detalhe/185707", "TRATOR AGRÍCOLA VALTRA BH 210I, ANO 2016. - FR13100063 - LOC. PARANACITY/PR")</f>
      </c>
      <c r="C59" s="4" t="inlineStr">
        <is>
          <t>Vendido</t>
        </is>
      </c>
      <c r="D59" s="4" t="inlineStr">
        <is>
          <t>132</t>
        </is>
      </c>
      <c r="E59" s="5" t="inlineStr">
        <is>
          <t>171.000,00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=HYPERLINK("https://www.leilaoonline.net/lote/detalhe/185620", "1246")</f>
      </c>
      <c r="B60" s="4" t="s">
        <f>=HYPERLINK("https://www.leilaoonline.net/lote/detalhe/185620", " REBOQUE USICAMP RCI E1E1 8200, ANO 2007/2008, AMARELO. - FR2568. - LOC. PARANACITY/PR")</f>
      </c>
      <c r="C60" s="4" t="inlineStr">
        <is>
          <t>Vendido</t>
        </is>
      </c>
      <c r="D60" s="4" t="inlineStr">
        <is>
          <t>13</t>
        </is>
      </c>
      <c r="E60" s="5" t="inlineStr">
        <is>
          <t>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=HYPERLINK("https://www.leilaoonline.net/lote/detalhe/185680", "1247")</f>
      </c>
      <c r="B61" s="4" t="s">
        <f>=HYPERLINK("https://www.leilaoonline.net/lote/detalhe/185680", " REBOQUE TECTRAN RC F1F1, ANO 1998/1998, BRANCO. - FR2445. - LOC. PARANACITY/PR")</f>
      </c>
      <c r="C61" s="4" t="inlineStr">
        <is>
          <t>Vendido</t>
        </is>
      </c>
      <c r="D61" s="4" t="inlineStr">
        <is>
          <t>7</t>
        </is>
      </c>
      <c r="E61" s="5" t="inlineStr">
        <is>
          <t>14.000,00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=HYPERLINK("https://www.leilaoonline.net/lote/detalhe/185669", "1248")</f>
      </c>
      <c r="B62" s="4" t="s">
        <f>=HYPERLINK("https://www.leilaoonline.net/lote/detalhe/185669", "TRANSBORDO DE CANA PICADA SANTAL, MOD. VT 10, ANO 2013. - FR15220308 - LOC. PARANACITY/PR")</f>
      </c>
      <c r="C62" s="4" t="inlineStr">
        <is>
          <t>Vendido</t>
        </is>
      </c>
      <c r="D62" s="4" t="inlineStr">
        <is>
          <t>4</t>
        </is>
      </c>
      <c r="E62" s="5" t="inlineStr">
        <is>
          <t>29.000,00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=HYPERLINK("https://www.leilaoonline.net/lote/detalhe/185729", "1249")</f>
      </c>
      <c r="B63" s="4" t="s">
        <f>=HYPERLINK("https://www.leilaoonline.net/lote/detalhe/185729", "TRANSBORDO DE CANA PICADA SANTAL, MOD. VT 8/TANDEM, ANO 2007. - FR15220264 - LOC. PARANACITY/PR")</f>
      </c>
      <c r="C63" s="4" t="inlineStr">
        <is>
          <t>Vendido</t>
        </is>
      </c>
      <c r="D63" s="4" t="inlineStr">
        <is>
          <t>10</t>
        </is>
      </c>
      <c r="E63" s="5" t="inlineStr">
        <is>
          <t>19.000,00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=HYPERLINK("https://www.leilaoonline.net/lote/detalhe/185678", "1250")</f>
      </c>
      <c r="B64" s="4" t="s">
        <f>=HYPERLINK("https://www.leilaoonline.net/lote/detalhe/185678", "TRANSBORDO DE CANA PICADA SANTAL, MOD. VT 10, ANO 2013. - FR15220306 - LOC. PARANACITY/PR")</f>
      </c>
      <c r="C64" s="4" t="inlineStr">
        <is>
          <t>Vendido</t>
        </is>
      </c>
      <c r="D64" s="4" t="inlineStr">
        <is>
          <t>22</t>
        </is>
      </c>
      <c r="E64" s="5" t="inlineStr">
        <is>
          <t>31.000,00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=HYPERLINK("https://www.leilaoonline.net/lote/detalhe/185701", "1251")</f>
      </c>
      <c r="B65" s="4" t="s">
        <f>=HYPERLINK("https://www.leilaoonline.net/lote/detalhe/185701", "TRANSBORDO DE CANA PICADA SANTAL, MOD. VT-10, ANO 2014. - FR15220318 - LOC. PARANACITY/PR")</f>
      </c>
      <c r="C65" s="4" t="inlineStr">
        <is>
          <t>Vendido</t>
        </is>
      </c>
      <c r="D65" s="4" t="inlineStr">
        <is>
          <t>5</t>
        </is>
      </c>
      <c r="E65" s="5" t="inlineStr">
        <is>
          <t>29.000,00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=HYPERLINK("https://www.leilaoonline.net/lote/detalhe/185731", "1252")</f>
      </c>
      <c r="B66" s="4" t="s">
        <f>=HYPERLINK("https://www.leilaoonline.net/lote/detalhe/185731", "TRANSBORDO DE CANA PICACA SANTAL, MOD. VT 10, ANO 2012. - FR15220300 - LOC. PARANACITY/PR")</f>
      </c>
      <c r="C66" s="4" t="inlineStr">
        <is>
          <t>Vendido</t>
        </is>
      </c>
      <c r="D66" s="4" t="inlineStr">
        <is>
          <t>11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=HYPERLINK("https://www.leilaoonline.net/lote/detalhe/185656", "1253")</f>
      </c>
      <c r="B67" s="4" t="s">
        <f>=HYPERLINK("https://www.leilaoonline.net/lote/detalhe/185656", "TRANSBORDO DE CANA PICADA SANTAL, MOD. VT-10, ANO 2014. - FR15220222 - LOC. PARANACITY/PR")</f>
      </c>
      <c r="C67" s="4" t="inlineStr">
        <is>
          <t>Vendido</t>
        </is>
      </c>
      <c r="D67" s="4" t="inlineStr">
        <is>
          <t>10</t>
        </is>
      </c>
      <c r="E67" s="5" t="inlineStr">
        <is>
          <t>19.000,00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=HYPERLINK("https://www.leilaoonline.net/lote/detalhe/185688", "1254")</f>
      </c>
      <c r="B68" s="4" t="s">
        <f>=HYPERLINK("https://www.leilaoonline.net/lote/detalhe/185688", " CULTIVADOR 3 LINHAS C/GRADE, ANO 2001, FR15100072 - LOC. PARANACITY/PR")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=HYPERLINK("https://www.leilaoonline.net/lote/detalhe/185694", "1256")</f>
      </c>
      <c r="B69" s="4" t="s">
        <f>=HYPERLINK("https://www.leilaoonline.net/lote/detalhe/185694", "TRANSBORDO DE CANA PICADA SANTAL, MOD. VT-10, ANO 2014. - FR15220317- LOC. PARANACITY/PR")</f>
      </c>
      <c r="C69" s="4" t="inlineStr">
        <is>
          <t>Vendido</t>
        </is>
      </c>
      <c r="D69" s="4" t="inlineStr">
        <is>
          <t>6</t>
        </is>
      </c>
      <c r="E69" s="5" t="inlineStr">
        <is>
          <t>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=HYPERLINK("https://www.leilaoonline.net/lote/detalhe/185713", "1257")</f>
      </c>
      <c r="B70" s="4" t="s">
        <f>=HYPERLINK("https://www.leilaoonline.net/lote/detalhe/185713", "TRANSBORDO DE CANA PICADA SANTAL, MOD. VT-10, ANO 2014. - FR15220319 - LOC. PARANACITY/PR")</f>
      </c>
      <c r="C70" s="4" t="inlineStr">
        <is>
          <t>Vendido</t>
        </is>
      </c>
      <c r="D70" s="4" t="inlineStr">
        <is>
          <t>5</t>
        </is>
      </c>
      <c r="E70" s="5" t="inlineStr">
        <is>
          <t>29.000,00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=HYPERLINK("https://www.leilaoonline.net/lote/detalhe/185673", "1258")</f>
      </c>
      <c r="B71" s="4" t="s">
        <f>=HYPERLINK("https://www.leilaoonline.net/lote/detalhe/185673", "TRANSBORDO SANTAL, MOD. VT-10 BE TANDEM, ANO 2013. - FR15220309 - LOC. PARANACITY/PR")</f>
      </c>
      <c r="C71" s="4" t="inlineStr">
        <is>
          <t>Vendido</t>
        </is>
      </c>
      <c r="D71" s="4" t="inlineStr">
        <is>
          <t>19</t>
        </is>
      </c>
      <c r="E71" s="5" t="inlineStr">
        <is>
          <t>36.000,00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=HYPERLINK("https://www.leilaoonline.net/lote/detalhe/185670", "1259")</f>
      </c>
      <c r="B72" s="4" t="s">
        <f>=HYPERLINK("https://www.leilaoonline.net/lote/detalhe/185670", " REBOQUE USICAMP RCI E1E1 8200, ANO 2002/2002, AMARELO. - FR2476. - LOC. PARANACITY/PR")</f>
      </c>
      <c r="C72" s="4" t="inlineStr">
        <is>
          <t>Vendido</t>
        </is>
      </c>
      <c r="D72" s="4" t="inlineStr">
        <is>
          <t>14</t>
        </is>
      </c>
      <c r="E72" s="5" t="inlineStr">
        <is>
          <t>21.000,00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=HYPERLINK("https://www.leilaoonline.net/lote/detalhe/185726", "1260")</f>
      </c>
      <c r="B73" s="4" t="s">
        <f>=HYPERLINK("https://www.leilaoonline.net/lote/detalhe/185726", " REBOQUE USICAMP RCI E1E1 8200, ANO 2007/2008, AMARELO. - FR2578. - LOC. PARANACITY/PR")</f>
      </c>
      <c r="C73" s="4" t="inlineStr">
        <is>
          <t>Vendido</t>
        </is>
      </c>
      <c r="D73" s="4" t="inlineStr">
        <is>
          <t>17</t>
        </is>
      </c>
      <c r="E73" s="5" t="inlineStr">
        <is>
          <t>24.000,00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=HYPERLINK("https://www.leilaoonline.net/lote/detalhe/185690", "1261")</f>
      </c>
      <c r="B74" s="4" t="s">
        <f>=HYPERLINK("https://www.leilaoonline.net/lote/detalhe/185690", " REBOQUE USICAMP RCI E1E1 8200, ANO 2007/2008, AMARELO. - FR2615. - LOC. PARANACITY/PR")</f>
      </c>
      <c r="C74" s="4" t="inlineStr">
        <is>
          <t>Vendido</t>
        </is>
      </c>
      <c r="D74" s="4" t="inlineStr">
        <is>
          <t>16</t>
        </is>
      </c>
      <c r="E74" s="5" t="inlineStr">
        <is>
          <t>23.000,00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=HYPERLINK("https://www.leilaoonline.net/lote/detalhe/185635", "1262")</f>
      </c>
      <c r="B75" s="4" t="s">
        <f>=HYPERLINK("https://www.leilaoonline.net/lote/detalhe/185635", " REBOQUE USICAMP RCI E1E1 8200, ANO 2007/2008, AMARELO. - FR2555. - LOC. PARANACITY/PR")</f>
      </c>
      <c r="C75" s="4" t="inlineStr">
        <is>
          <t>Vendido</t>
        </is>
      </c>
      <c r="D75" s="4" t="inlineStr">
        <is>
          <t>16</t>
        </is>
      </c>
      <c r="E75" s="5" t="inlineStr">
        <is>
          <t>23.000,00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=HYPERLINK("https://www.leilaoonline.net/lote/detalhe/185711", "1263")</f>
      </c>
      <c r="B76" s="4" t="s">
        <f>=HYPERLINK("https://www.leilaoonline.net/lote/detalhe/185711", " REBOQUE USICAMP RCI E1E1 8200, ANO 2007/2008, AMARELO. - FR2618. - LOC. PARANACITY/PR")</f>
      </c>
      <c r="C76" s="4" t="inlineStr">
        <is>
          <t>Vendido</t>
        </is>
      </c>
      <c r="D76" s="4" t="inlineStr">
        <is>
          <t>16</t>
        </is>
      </c>
      <c r="E76" s="5" t="inlineStr">
        <is>
          <t>23.000,00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=HYPERLINK("https://www.leilaoonline.net/lote/detalhe/185697", "1264")</f>
      </c>
      <c r="B77" s="4" t="s">
        <f>=HYPERLINK("https://www.leilaoonline.net/lote/detalhe/185697", "REBOQUE USICAMP RCI E1E1 8200, ANO 2007/2008, AMARELO. - FR2569. - LOC. PARANACITY/PR")</f>
      </c>
      <c r="C77" s="4" t="inlineStr">
        <is>
          <t>Vendido</t>
        </is>
      </c>
      <c r="D77" s="4" t="inlineStr">
        <is>
          <t>17</t>
        </is>
      </c>
      <c r="E77" s="5" t="inlineStr">
        <is>
          <t>24.000,00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=HYPERLINK("https://www.leilaoonline.net/lote/detalhe/185660", "1265")</f>
      </c>
      <c r="B78" s="4" t="s">
        <f>=HYPERLINK("https://www.leilaoonline.net/lote/detalhe/185660", " REBOQUE USICAMP RCI E1E1 8200, ANO 2007/2008, AMARELO. - FR2592. - LOC. PARANACITY/PR")</f>
      </c>
      <c r="C78" s="4" t="inlineStr">
        <is>
          <t>Vendido</t>
        </is>
      </c>
      <c r="D78" s="4" t="inlineStr">
        <is>
          <t>18</t>
        </is>
      </c>
      <c r="E78" s="5" t="inlineStr">
        <is>
          <t>25.000,00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=HYPERLINK("https://www.leilaoonline.net/lote/detalhe/185720", "1266")</f>
      </c>
      <c r="B79" s="4" t="s">
        <f>=HYPERLINK("https://www.leilaoonline.net/lote/detalhe/185720", " REBOQUE USICAMP RCI E1E1 8200, ANO 2007/2008, AMARELO. - FR2562. - LOC. PARANACITY/PR")</f>
      </c>
      <c r="C79" s="4" t="inlineStr">
        <is>
          <t>Vendido</t>
        </is>
      </c>
      <c r="D79" s="4" t="inlineStr">
        <is>
          <t>14</t>
        </is>
      </c>
      <c r="E79" s="5" t="inlineStr">
        <is>
          <t>21.000,00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=HYPERLINK("https://www.leilaoonline.net/lote/detalhe/185634", "1268")</f>
      </c>
      <c r="B80" s="4" t="s">
        <f>=HYPERLINK("https://www.leilaoonline.net/lote/detalhe/185634", " REBOQUE USICAMP RCI E1E1 8200, ANO 2005/2005, AMARELO. - FR2518. - LOC. PARANACITY/PR")</f>
      </c>
      <c r="C80" s="4" t="inlineStr">
        <is>
          <t>Vendido</t>
        </is>
      </c>
      <c r="D80" s="4" t="inlineStr">
        <is>
          <t>17</t>
        </is>
      </c>
      <c r="E80" s="5" t="inlineStr">
        <is>
          <t>24.000,00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=HYPERLINK("https://www.leilaoonline.net/lote/detalhe/185719", "1269")</f>
      </c>
      <c r="B81" s="4" t="s">
        <f>=HYPERLINK("https://www.leilaoonline.net/lote/detalhe/185719", " REBOQUE USICAMP RCI E1E1 8200, ANO 2007/2008, AMARELO. - FR2586. - LOC. PARANACITY/PR")</f>
      </c>
      <c r="C81" s="4" t="inlineStr">
        <is>
          <t>Vendido</t>
        </is>
      </c>
      <c r="D81" s="4" t="inlineStr">
        <is>
          <t>20</t>
        </is>
      </c>
      <c r="E81" s="5" t="inlineStr">
        <is>
          <t>27.000,00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=HYPERLINK("https://www.leilaoonline.net/lote/detalhe/185706", "1270")</f>
      </c>
      <c r="B82" s="4" t="s">
        <f>=HYPERLINK("https://www.leilaoonline.net/lote/detalhe/185706", " REBOQUE USICAMP RCI E1E1 8200, ANO 2007/2008, AMARELO. - FR2559. - LOC. PARANACITY/PR")</f>
      </c>
      <c r="C82" s="4" t="inlineStr">
        <is>
          <t>Vendido</t>
        </is>
      </c>
      <c r="D82" s="4" t="inlineStr">
        <is>
          <t>17</t>
        </is>
      </c>
      <c r="E82" s="5" t="inlineStr">
        <is>
          <t>24.000,00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=HYPERLINK("https://www.leilaoonline.net/lote/detalhe/185712", "1271")</f>
      </c>
      <c r="B83" s="4" t="s">
        <f>=HYPERLINK("https://www.leilaoonline.net/lote/detalhe/185712", " REBOQUE USICAMP RCI E1E1 8200, ANO 2007/2008, AMARELO. - FR2576. - LOC. PARANACITY/PR")</f>
      </c>
      <c r="C83" s="4" t="inlineStr">
        <is>
          <t>Vendido</t>
        </is>
      </c>
      <c r="D83" s="4" t="inlineStr">
        <is>
          <t>16</t>
        </is>
      </c>
      <c r="E83" s="5" t="inlineStr">
        <is>
          <t>23.000,00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=HYPERLINK("https://www.leilaoonline.net/lote/detalhe/185735", "1272")</f>
      </c>
      <c r="B84" s="4" t="s">
        <f>=HYPERLINK("https://www.leilaoonline.net/lote/detalhe/185735", " REBOQUE USICAMP RCI E1E1 8200, ANO 2007/2008, AMARELO. - FR2579. - LOC. PARANACITY/PR")</f>
      </c>
      <c r="C84" s="4" t="inlineStr">
        <is>
          <t>Vendido</t>
        </is>
      </c>
      <c r="D84" s="4" t="inlineStr">
        <is>
          <t>18</t>
        </is>
      </c>
      <c r="E84" s="5" t="inlineStr">
        <is>
          <t>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=HYPERLINK("https://www.leilaoonline.net/lote/detalhe/185616", "1273")</f>
      </c>
      <c r="B85" s="4" t="s">
        <f>=HYPERLINK("https://www.leilaoonline.net/lote/detalhe/185616", " REBOQUE USICAMP RCI E1E1 8200, ANO 2002/2002. - FR2470. - LOC. PARANACITY/PR")</f>
      </c>
      <c r="C85" s="4" t="inlineStr">
        <is>
          <t>Vendido</t>
        </is>
      </c>
      <c r="D85" s="4" t="inlineStr">
        <is>
          <t>13</t>
        </is>
      </c>
      <c r="E85" s="5" t="inlineStr">
        <is>
          <t>20.000,00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=HYPERLINK("https://www.leilaoonline.net/lote/detalhe/185689", "1274")</f>
      </c>
      <c r="B86" s="4" t="s">
        <f>=HYPERLINK("https://www.leilaoonline.net/lote/detalhe/185689", " REBOQUE USICAMP RCI E1E1 8200, ANO 2007/2008, AMARELO. - FR2580. - LOC. PARANACITY/PR")</f>
      </c>
      <c r="C86" s="4" t="inlineStr">
        <is>
          <t>Vendido</t>
        </is>
      </c>
      <c r="D86" s="4" t="inlineStr">
        <is>
          <t>11</t>
        </is>
      </c>
      <c r="E86" s="5" t="inlineStr">
        <is>
          <t>18.000,00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=HYPERLINK("https://www.leilaoonline.net/lote/detalhe/185733", "1275")</f>
      </c>
      <c r="B87" s="4" t="s">
        <f>=HYPERLINK("https://www.leilaoonline.net/lote/detalhe/185733", " REBOQUE USICAMP RCI E1E1 8200, ANO 2007/2008, AMARELO. - FR2588. - LOC. PARANACITY/PR")</f>
      </c>
      <c r="C87" s="4" t="inlineStr">
        <is>
          <t>Vendido</t>
        </is>
      </c>
      <c r="D87" s="4" t="inlineStr">
        <is>
          <t>8</t>
        </is>
      </c>
      <c r="E87" s="5" t="inlineStr">
        <is>
          <t>15.500,00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=HYPERLINK("https://www.leilaoonline.net/lote/detalhe/185724", "1276")</f>
      </c>
      <c r="B88" s="4" t="s">
        <f>=HYPERLINK("https://www.leilaoonline.net/lote/detalhe/185724", " REBOQUE USICAMP RCI E1E1 8200, ANO 2007/2008, AMARELO. - FR2609. - LOC. PARANACITY/PR")</f>
      </c>
      <c r="C88" s="4" t="inlineStr">
        <is>
          <t>Vendido</t>
        </is>
      </c>
      <c r="D88" s="4" t="inlineStr">
        <is>
          <t>11</t>
        </is>
      </c>
      <c r="E88" s="5" t="inlineStr">
        <is>
          <t>18.000,00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=HYPERLINK("https://www.leilaoonline.net/lote/detalhe/185646", "1278")</f>
      </c>
      <c r="B89" s="4" t="s">
        <f>=HYPERLINK("https://www.leilaoonline.net/lote/detalhe/185646", " REBOQUE USICAMP RCI E1E1 8200, ANO 2007/2008, AMARELO. - FR2606. - LOC. PARANACITY/PR")</f>
      </c>
      <c r="C89" s="4" t="inlineStr">
        <is>
          <t>Vendido</t>
        </is>
      </c>
      <c r="D89" s="4" t="inlineStr">
        <is>
          <t>11</t>
        </is>
      </c>
      <c r="E89" s="5" t="inlineStr">
        <is>
          <t>18.000,00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=HYPERLINK("https://www.leilaoonline.net/lote/detalhe/185705", "1279")</f>
      </c>
      <c r="B90" s="4" t="s">
        <f>=HYPERLINK("https://www.leilaoonline.net/lote/detalhe/185705", " REBOQUE USICAMP RCI E1E1 8200, ANO 2008/2008, AMARELO. - FR2563. - LOC. PARANACITY/PR")</f>
      </c>
      <c r="C90" s="4" t="inlineStr">
        <is>
          <t>Vendido</t>
        </is>
      </c>
      <c r="D90" s="4" t="inlineStr">
        <is>
          <t>14</t>
        </is>
      </c>
      <c r="E90" s="5" t="inlineStr">
        <is>
          <t>21.000,00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=HYPERLINK("https://www.leilaoonline.net/lote/detalhe/185737", "1280")</f>
      </c>
      <c r="B91" s="4" t="s">
        <f>=HYPERLINK("https://www.leilaoonline.net/lote/detalhe/185737", " REBOQUE USICAMP RCI E1E1 8200, ANO 2007/2007, AMARELO. - FR2542. - LOC. PARANACITY/PR")</f>
      </c>
      <c r="C91" s="4" t="inlineStr">
        <is>
          <t>Vendido</t>
        </is>
      </c>
      <c r="D91" s="4" t="inlineStr">
        <is>
          <t>12</t>
        </is>
      </c>
      <c r="E91" s="5" t="inlineStr">
        <is>
          <t>19.000,00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=HYPERLINK("https://www.leilaoonline.net/lote/detalhe/185633", "1281")</f>
      </c>
      <c r="B92" s="4" t="s">
        <f>=HYPERLINK("https://www.leilaoonline.net/lote/detalhe/185633", " REBOQUE USICAMP RCI E1E1 8200, ANO 2007/2008, AMARELO. - FR2571. - LOC. PARANACITY/PR")</f>
      </c>
      <c r="C92" s="4" t="inlineStr">
        <is>
          <t>Vendido</t>
        </is>
      </c>
      <c r="D92" s="4" t="inlineStr">
        <is>
          <t>9</t>
        </is>
      </c>
      <c r="E92" s="5" t="inlineStr">
        <is>
          <t>16.000,00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=HYPERLINK("https://www.leilaoonline.net/lote/detalhe/185649", "1283")</f>
      </c>
      <c r="B93" s="4" t="s">
        <f>=HYPERLINK("https://www.leilaoonline.net/lote/detalhe/185649", " REBOQUE USICAMP RCI E1E1 8200, ANO 2007/2008, AMARELO. - FR2574. - LOC. PARANACITY/PR")</f>
      </c>
      <c r="C93" s="4" t="inlineStr">
        <is>
          <t>Vendido</t>
        </is>
      </c>
      <c r="D93" s="4" t="inlineStr">
        <is>
          <t>11</t>
        </is>
      </c>
      <c r="E93" s="5" t="inlineStr">
        <is>
          <t>18.000,00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=HYPERLINK("https://www.leilaoonline.net/lote/detalhe/185638", "1284")</f>
      </c>
      <c r="B94" s="4" t="s">
        <f>=HYPERLINK("https://www.leilaoonline.net/lote/detalhe/185638", " REBOQUE USICAMP RCI E1E1 8200, ANO 2006/2006, AMARELO. - FR2522. - LOC. PARANACITY/PR")</f>
      </c>
      <c r="C94" s="4" t="inlineStr">
        <is>
          <t>Vendido</t>
        </is>
      </c>
      <c r="D94" s="4" t="inlineStr">
        <is>
          <t>13</t>
        </is>
      </c>
      <c r="E94" s="5" t="inlineStr">
        <is>
          <t>21.000,00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=HYPERLINK("https://www.leilaoonline.net/lote/detalhe/185723", "1285")</f>
      </c>
      <c r="B95" s="4" t="s">
        <f>=HYPERLINK("https://www.leilaoonline.net/lote/detalhe/185723", " REBOQUE USICAMP RCI E1E1 8200, ANO 2007/2007, AMARELO. - FR2539. - LOC. PARANACITY/PR")</f>
      </c>
      <c r="C95" s="4" t="inlineStr">
        <is>
          <t>Vendido</t>
        </is>
      </c>
      <c r="D95" s="4" t="inlineStr">
        <is>
          <t>14</t>
        </is>
      </c>
      <c r="E95" s="5" t="inlineStr">
        <is>
          <t>21.000,00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=HYPERLINK("https://www.leilaoonline.net/lote/detalhe/185655", "1286")</f>
      </c>
      <c r="B96" s="4" t="s">
        <f>=HYPERLINK("https://www.leilaoonline.net/lote/detalhe/185655", " REBOQUE USICAMP RCI E1E1 8200, ANO 2007/2007, AMARELO. - FR2540. - LOC. PARANACITY/PR")</f>
      </c>
      <c r="C96" s="4" t="inlineStr">
        <is>
          <t>Vendido</t>
        </is>
      </c>
      <c r="D96" s="4" t="inlineStr">
        <is>
          <t>10</t>
        </is>
      </c>
      <c r="E96" s="5" t="inlineStr">
        <is>
          <t>17.000,00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=HYPERLINK("https://www.leilaoonline.net/lote/detalhe/185641", "1287")</f>
      </c>
      <c r="B97" s="4" t="s">
        <f>=HYPERLINK("https://www.leilaoonline.net/lote/detalhe/185641", " REBOQUE USICAMP RCI E1E1 8200, ANO 2007/2007, AMARELO. - FR2541. - LOC. PARANACITY/PR")</f>
      </c>
      <c r="C97" s="4" t="inlineStr">
        <is>
          <t>Vendido</t>
        </is>
      </c>
      <c r="D97" s="4" t="inlineStr">
        <is>
          <t>10</t>
        </is>
      </c>
      <c r="E97" s="5" t="inlineStr">
        <is>
          <t>17.000,00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=HYPERLINK("https://www.leilaoonline.net/lote/detalhe/185663", "1288")</f>
      </c>
      <c r="B98" s="4" t="s">
        <f>=HYPERLINK("https://www.leilaoonline.net/lote/detalhe/185663", " REBOQUE USICAMP RCI E1E1 8200, ANO 2007/2008, AMARELO. - FR2564. - LOC. PARANACITY/PR")</f>
      </c>
      <c r="C98" s="4" t="inlineStr">
        <is>
          <t>Vendido</t>
        </is>
      </c>
      <c r="D98" s="4" t="inlineStr">
        <is>
          <t>11</t>
        </is>
      </c>
      <c r="E98" s="5" t="inlineStr">
        <is>
          <t>18.000,00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=HYPERLINK("https://www.leilaoonline.net/lote/detalhe/185632", "1289")</f>
      </c>
      <c r="B99" s="4" t="s">
        <f>=HYPERLINK("https://www.leilaoonline.net/lote/detalhe/185632", " REBOQUE USICAMP RCI E1E1 8200, ANO 2004/2004, AMARELO. - FR2514. - LOC. PARANACITY/PR")</f>
      </c>
      <c r="C99" s="4" t="inlineStr">
        <is>
          <t>Vendido</t>
        </is>
      </c>
      <c r="D99" s="4" t="inlineStr">
        <is>
          <t>13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=HYPERLINK("https://www.leilaoonline.net/lote/detalhe/185662", "1291")</f>
      </c>
      <c r="B100" s="4" t="s">
        <f>=HYPERLINK("https://www.leilaoonline.net/lote/detalhe/185662", " REBOQUE USICAMP RCI E1E1 8200, ANO 2007/2008, AMARELO. - FR2554. - LOC. PARANACITY/PR")</f>
      </c>
      <c r="C100" s="4" t="inlineStr">
        <is>
          <t>Vendido</t>
        </is>
      </c>
      <c r="D100" s="4" t="inlineStr">
        <is>
          <t>13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=HYPERLINK("https://www.leilaoonline.net/lote/detalhe/185725", "1292")</f>
      </c>
      <c r="B101" s="4" t="s">
        <f>=HYPERLINK("https://www.leilaoonline.net/lote/detalhe/185725", " REBOQUE USICAMP RCI E1E1 8200, ANO 2007/2007, AMARELO. - FR2537. - LOC. PARANACITY/PR")</f>
      </c>
      <c r="C101" s="4" t="inlineStr">
        <is>
          <t>Vendido</t>
        </is>
      </c>
      <c r="D101" s="4" t="inlineStr">
        <is>
          <t>12</t>
        </is>
      </c>
      <c r="E101" s="5" t="inlineStr">
        <is>
          <t>19.000,00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=HYPERLINK("https://www.leilaoonline.net/lote/detalhe/185683", "1293")</f>
      </c>
      <c r="B102" s="4" t="s">
        <f>=HYPERLINK("https://www.leilaoonline.net/lote/detalhe/185683", " REBOQUE USICAMP RCI E1E1 8200, ANO 2006/2006, AMARELO. - FR2528. - LOC. PARANACITY/PR")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19.000,00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=HYPERLINK("https://www.leilaoonline.net/lote/detalhe/185702", "1296")</f>
      </c>
      <c r="B103" s="4" t="s">
        <f>=HYPERLINK("https://www.leilaoonline.net/lote/detalhe/185702", " REBOQUE USICAMP RCI E1E1 8200, ANO 2007/2008, AMARELO. - FR5513. - LOC. PARANACITY/PR")</f>
      </c>
      <c r="C103" s="4" t="inlineStr">
        <is>
          <t>Vendido</t>
        </is>
      </c>
      <c r="D103" s="4" t="inlineStr">
        <is>
          <t>12</t>
        </is>
      </c>
      <c r="E103" s="5" t="inlineStr">
        <is>
          <t>19.000,00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=HYPERLINK("https://www.leilaoonline.net/lote/detalhe/185676", "1297")</f>
      </c>
      <c r="B104" s="4" t="s">
        <f>=HYPERLINK("https://www.leilaoonline.net/lote/detalhe/185676", " REBOQUE USICAMP RCI E1E1 8200, ANO 2007/2008, AMARELO. - FR2597. - LOC. PARANACITY/PR")</f>
      </c>
      <c r="C104" s="4" t="inlineStr">
        <is>
          <t>Vendido</t>
        </is>
      </c>
      <c r="D104" s="4" t="inlineStr">
        <is>
          <t>13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=HYPERLINK("https://www.leilaoonline.net/lote/detalhe/185667", "1298")</f>
      </c>
      <c r="B105" s="4" t="s">
        <f>=HYPERLINK("https://www.leilaoonline.net/lote/detalhe/185667", " REBOQUE USICAMP RCI E1E1 8200, ANO 2006/2006, AMARELO. - FR2524. - LOC. PARANACITY/PR")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17.000,00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=HYPERLINK("https://www.leilaoonline.net/lote/detalhe/185651", "1299")</f>
      </c>
      <c r="B106" s="4" t="s">
        <f>=HYPERLINK("https://www.leilaoonline.net/lote/detalhe/185651", " REBOQUE USICAMP RCI E1E1 8200, ANO 2007/2008, AMARELO. - FR2565. - LOC. PARANACITY/PR")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19.000,00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=HYPERLINK("https://www.leilaoonline.net/lote/detalhe/185693", "1301")</f>
      </c>
      <c r="B107" s="4" t="s">
        <f>=HYPERLINK("https://www.leilaoonline.net/lote/detalhe/185693", " REBOQUE USICAMP RCI E1E1 8200, ANO 2007/2008, AMARELO. - FR2610. - LOC. PARANACITY/PR")</f>
      </c>
      <c r="C107" s="4" t="inlineStr">
        <is>
          <t>Vendido</t>
        </is>
      </c>
      <c r="D107" s="4" t="inlineStr">
        <is>
          <t>13</t>
        </is>
      </c>
      <c r="E107" s="5" t="inlineStr">
        <is>
          <t>20.000,00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=HYPERLINK("https://www.leilaoonline.net/lote/detalhe/185647", "1302")</f>
      </c>
      <c r="B108" s="4" t="s">
        <f>=HYPERLINK("https://www.leilaoonline.net/lote/detalhe/185647", " REBOQUE USICAMP RCI E1E1 8200, ANO 2007/2007, AMARELO. - FR2538. - LOC. PARANACITY/PR")</f>
      </c>
      <c r="C108" s="4" t="inlineStr">
        <is>
          <t>Vendido</t>
        </is>
      </c>
      <c r="D108" s="4" t="inlineStr">
        <is>
          <t>12</t>
        </is>
      </c>
      <c r="E108" s="5" t="inlineStr">
        <is>
          <t>19.000,00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=HYPERLINK("https://www.leilaoonline.net/lote/detalhe/185714", "1303")</f>
      </c>
      <c r="B109" s="4" t="s">
        <f>=HYPERLINK("https://www.leilaoonline.net/lote/detalhe/185714", " REBOQUE USICAMP RCI E1E1 8200, ANO 2007/2008, AMARELO. - FR2617. - LOC. PARANACITY/PR")</f>
      </c>
      <c r="C109" s="4" t="inlineStr">
        <is>
          <t>Vendido</t>
        </is>
      </c>
      <c r="D109" s="4" t="inlineStr">
        <is>
          <t>12</t>
        </is>
      </c>
      <c r="E109" s="5" t="inlineStr">
        <is>
          <t>19.000,00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=HYPERLINK("https://www.leilaoonline.net/lote/detalhe/185650", "1304")</f>
      </c>
      <c r="B110" s="4" t="s">
        <f>=HYPERLINK("https://www.leilaoonline.net/lote/detalhe/185650", " REBOQUE USICAMP RCI E1E1 8200, ANO 2007/2007, AMARELO. - FR2534. - LOC. PARANACITY/PR")</f>
      </c>
      <c r="C110" s="4" t="inlineStr">
        <is>
          <t>Vendido</t>
        </is>
      </c>
      <c r="D110" s="4" t="inlineStr">
        <is>
          <t>12</t>
        </is>
      </c>
      <c r="E110" s="5" t="inlineStr">
        <is>
          <t>19.000,00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=HYPERLINK("https://www.leilaoonline.net/lote/detalhe/185640", "1305")</f>
      </c>
      <c r="B111" s="4" t="s">
        <f>=HYPERLINK("https://www.leilaoonline.net/lote/detalhe/185640", " REBOQUE USICAMP RCI E1E1 8200, ANO 2007/2008, AMARELO. - FR2604. - LOC. PARANACITY/PR")</f>
      </c>
      <c r="C111" s="4" t="inlineStr">
        <is>
          <t>Vendido</t>
        </is>
      </c>
      <c r="D111" s="4" t="inlineStr">
        <is>
          <t>12</t>
        </is>
      </c>
      <c r="E111" s="5" t="inlineStr">
        <is>
          <t>19.000,00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=HYPERLINK("https://www.leilaoonline.net/lote/detalhe/185644", "1306")</f>
      </c>
      <c r="B112" s="4" t="s">
        <f>=HYPERLINK("https://www.leilaoonline.net/lote/detalhe/185644", " REBOQUE USICAMP RCI E1E1 8200, ANO 2007/2008, AMARELO. - FR2577. - LOC. PARANACITY/PR")</f>
      </c>
      <c r="C112" s="4" t="inlineStr">
        <is>
          <t>Vendido</t>
        </is>
      </c>
      <c r="D112" s="4" t="inlineStr">
        <is>
          <t>12</t>
        </is>
      </c>
      <c r="E112" s="5" t="inlineStr">
        <is>
          <t>19.000,00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=HYPERLINK("https://www.leilaoonline.net/lote/detalhe/185700", "1307")</f>
      </c>
      <c r="B113" s="4" t="s">
        <f>=HYPERLINK("https://www.leilaoonline.net/lote/detalhe/185700", " REBOQUE USICAMP RCI E1E1 8200, ANO 2007/2008, AMARELO. - FR2583. - LOC. PARANACITY/PR")</f>
      </c>
      <c r="C113" s="4" t="inlineStr">
        <is>
          <t>Vendido</t>
        </is>
      </c>
      <c r="D113" s="4" t="inlineStr">
        <is>
          <t>10</t>
        </is>
      </c>
      <c r="E113" s="5" t="inlineStr">
        <is>
          <t>17.000,00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=HYPERLINK("https://www.leilaoonline.net/lote/detalhe/185686", "1308")</f>
      </c>
      <c r="B114" s="4" t="s">
        <f>=HYPERLINK("https://www.leilaoonline.net/lote/detalhe/185686", " REBOQUE USICAMP RCI E1E1 8200, ANO 2007/2008, AMARELO. - FR2570. - LOC. PARANACITY/PR")</f>
      </c>
      <c r="C114" s="4" t="inlineStr">
        <is>
          <t>Vendido</t>
        </is>
      </c>
      <c r="D114" s="4" t="inlineStr">
        <is>
          <t>11</t>
        </is>
      </c>
      <c r="E114" s="5" t="inlineStr">
        <is>
          <t>18.000,00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=HYPERLINK("https://www.leilaoonline.net/lote/detalhe/185682", "1309")</f>
      </c>
      <c r="B115" s="4" t="s">
        <f>=HYPERLINK("https://www.leilaoonline.net/lote/detalhe/185682", " REBOQUE USICAMP RCI E1E1 8200, ANO 2004/2004, AMARELO. - FR2505. - LOC. PARANACITY/PR")</f>
      </c>
      <c r="C115" s="4" t="inlineStr">
        <is>
          <t>Vendido</t>
        </is>
      </c>
      <c r="D115" s="4" t="inlineStr">
        <is>
          <t>11</t>
        </is>
      </c>
      <c r="E115" s="5" t="inlineStr">
        <is>
          <t>18.000,00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=HYPERLINK("https://www.leilaoonline.net/lote/detalhe/185691", "1310")</f>
      </c>
      <c r="B116" s="4" t="s">
        <f>=HYPERLINK("https://www.leilaoonline.net/lote/detalhe/185691", " REBOQUE USICAMP RCI E1E1 8200, ANO 2007/2008, AMARELO. - FR2557. - LOC. PARANACITY/PR")</f>
      </c>
      <c r="C116" s="4" t="inlineStr">
        <is>
          <t>Vendido</t>
        </is>
      </c>
      <c r="D116" s="4" t="inlineStr">
        <is>
          <t>10</t>
        </is>
      </c>
      <c r="E116" s="5" t="inlineStr">
        <is>
          <t>17.000,00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=HYPERLINK("https://www.leilaoonline.net/lote/detalhe/185657", "1311")</f>
      </c>
      <c r="B117" s="4" t="s">
        <f>=HYPERLINK("https://www.leilaoonline.net/lote/detalhe/185657", " REBOQUE USICAMP RCI E1E1 8200, ANO 2007/2008, AMARELO. - FR2573. - LOC. PARANACITY/PR")</f>
      </c>
      <c r="C117" s="4" t="inlineStr">
        <is>
          <t>Vendido</t>
        </is>
      </c>
      <c r="D117" s="4" t="inlineStr">
        <is>
          <t>10</t>
        </is>
      </c>
      <c r="E117" s="5" t="inlineStr">
        <is>
          <t>17.000,00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=HYPERLINK("https://www.leilaoonline.net/lote/detalhe/185645", "1313")</f>
      </c>
      <c r="B118" s="4" t="s">
        <f>=HYPERLINK("https://www.leilaoonline.net/lote/detalhe/185645", " REBOQUE USICAMP RCI E1E1 8200, ANO 2007/2008, AMARELO. - FR2558. - LOC. PARANACITY/PR")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17.000,00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=HYPERLINK("https://www.leilaoonline.net/lote/detalhe/185674", "1314")</f>
      </c>
      <c r="B119" s="4" t="s">
        <f>=HYPERLINK("https://www.leilaoonline.net/lote/detalhe/185674", " REBOQUE USICAMP RCI E1E1 8200, ANO 2007/2007, AMARELO. - FR2543. - LOC. PARANACITY/PR")</f>
      </c>
      <c r="C119" s="4" t="inlineStr">
        <is>
          <t>Vendido</t>
        </is>
      </c>
      <c r="D119" s="4" t="inlineStr">
        <is>
          <t>12</t>
        </is>
      </c>
      <c r="E119" s="5" t="inlineStr">
        <is>
          <t>19.000,00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=HYPERLINK("https://www.leilaoonline.net/lote/detalhe/185730", "1315")</f>
      </c>
      <c r="B120" s="4" t="s">
        <f>=HYPERLINK("https://www.leilaoonline.net/lote/detalhe/185730", " REBOQUE USICAMP RCI E1E1 8200, ANO 2007/2007, AMARELO. - FR2535. - LOC. PARANACITY/PR")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19.000,00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=HYPERLINK("https://www.leilaoonline.net/lote/detalhe/185685", "1316")</f>
      </c>
      <c r="B121" s="4" t="s">
        <f>=HYPERLINK("https://www.leilaoonline.net/lote/detalhe/185685", " REBOQUE USICAMP RCI E1E1 8200, ANO 2007/2008, AMARELO. - FR2612. - LOC. PARANACITY/PR")</f>
      </c>
      <c r="C121" s="4" t="inlineStr">
        <is>
          <t>Vendido</t>
        </is>
      </c>
      <c r="D121" s="4" t="inlineStr">
        <is>
          <t>11</t>
        </is>
      </c>
      <c r="E121" s="5" t="inlineStr">
        <is>
          <t>18.000,00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=HYPERLINK("https://www.leilaoonline.net/lote/detalhe/185668", "1317")</f>
      </c>
      <c r="B122" s="4" t="s">
        <f>=HYPERLINK("https://www.leilaoonline.net/lote/detalhe/185668", " REBOQUE USICAMP RCI E1E1 8200, ANO 2007/2008, AMARELO. - FR2575. - LOC. PARANACITY/PR")</f>
      </c>
      <c r="C122" s="4" t="inlineStr">
        <is>
          <t>Vendido</t>
        </is>
      </c>
      <c r="D122" s="4" t="inlineStr">
        <is>
          <t>12</t>
        </is>
      </c>
      <c r="E122" s="5" t="inlineStr">
        <is>
          <t>19.000,00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=HYPERLINK("https://www.leilaoonline.net/lote/detalhe/185642", "1318")</f>
      </c>
      <c r="B123" s="4" t="s">
        <f>=HYPERLINK("https://www.leilaoonline.net/lote/detalhe/185642", " REBOQUE USICAMP RCI E1E1 8200, ANO 2004/2004, AMARELO. - FR2508. - LOC. PARANACITY/PR")</f>
      </c>
      <c r="C123" s="4" t="inlineStr">
        <is>
          <t>Vendido</t>
        </is>
      </c>
      <c r="D123" s="4" t="inlineStr">
        <is>
          <t>12</t>
        </is>
      </c>
      <c r="E123" s="5" t="inlineStr">
        <is>
          <t>19.000,00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=HYPERLINK("https://www.leilaoonline.net/lote/detalhe/185672", "1319")</f>
      </c>
      <c r="B124" s="4" t="s">
        <f>=HYPERLINK("https://www.leilaoonline.net/lote/detalhe/185672", " REBOQUE USICAMP RCI E1E1 8200, ANO 2007/2008, AMARELO. - FR2600. - LOC. PARANACITY/PR")</f>
      </c>
      <c r="C124" s="4" t="inlineStr">
        <is>
          <t>Vendido</t>
        </is>
      </c>
      <c r="D124" s="4" t="inlineStr">
        <is>
          <t>15</t>
        </is>
      </c>
      <c r="E124" s="5" t="inlineStr">
        <is>
          <t>22.000,00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=HYPERLINK("https://www.leilaoonline.net/lote/detalhe/185721", "1320")</f>
      </c>
      <c r="B125" s="4" t="s">
        <f>=HYPERLINK("https://www.leilaoonline.net/lote/detalhe/185721", " REBOQUE USICAMP RCI E1E1 8200, ANO 2004/2004, AMARELO. - FR2512. - LOC. PARANACITY/PR")</f>
      </c>
      <c r="C125" s="4" t="inlineStr">
        <is>
          <t>Vendido</t>
        </is>
      </c>
      <c r="D125" s="4" t="inlineStr">
        <is>
          <t>11</t>
        </is>
      </c>
      <c r="E125" s="5" t="inlineStr">
        <is>
          <t>18.000,00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=HYPERLINK("https://www.leilaoonline.net/lote/detalhe/185696", "1321")</f>
      </c>
      <c r="B126" s="4" t="s">
        <f>=HYPERLINK("https://www.leilaoonline.net/lote/detalhe/185696", " REBOQUE USICAMP RCI E1E1 8200, ANO 2007/2008, AMARELO. - FR2598. - LOC. PARANACITY/PR")</f>
      </c>
      <c r="C126" s="4" t="inlineStr">
        <is>
          <t>Vendido</t>
        </is>
      </c>
      <c r="D126" s="4" t="inlineStr">
        <is>
          <t>12</t>
        </is>
      </c>
      <c r="E126" s="5" t="inlineStr">
        <is>
          <t>19.000,00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=HYPERLINK("https://www.leilaoonline.net/lote/detalhe/185652", "1322")</f>
      </c>
      <c r="B127" s="4" t="s">
        <f>=HYPERLINK("https://www.leilaoonline.net/lote/detalhe/185652", " REBOQUE USICAMP RCI E1E1 8200, ANO 2007/2008, AMARELO. - FR2601. - LOC. PARANACITY/PR")</f>
      </c>
      <c r="C127" s="4" t="inlineStr">
        <is>
          <t>Vendido</t>
        </is>
      </c>
      <c r="D127" s="4" t="inlineStr">
        <is>
          <t>11</t>
        </is>
      </c>
      <c r="E127" s="5" t="inlineStr">
        <is>
          <t>18.000,00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=HYPERLINK("https://www.leilaoonline.net/lote/detalhe/185708", "1323")</f>
      </c>
      <c r="B128" s="4" t="s">
        <f>=HYPERLINK("https://www.leilaoonline.net/lote/detalhe/185708", " REBOQUE USICAMP RCI E1E1 8200, ANO 2007/2007, AMARELO. - FR2552. - LOC. PARANACITY/PR")</f>
      </c>
      <c r="C128" s="4" t="inlineStr">
        <is>
          <t>Vendido</t>
        </is>
      </c>
      <c r="D128" s="4" t="inlineStr">
        <is>
          <t>12</t>
        </is>
      </c>
      <c r="E128" s="5" t="inlineStr">
        <is>
          <t>19.000,00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=HYPERLINK("https://www.leilaoonline.net/lote/detalhe/185727", "1324")</f>
      </c>
      <c r="B129" s="4" t="s">
        <f>=HYPERLINK("https://www.leilaoonline.net/lote/detalhe/185727", " REBOQUE USICAMP RCI E1E1 8200, ANO 2007/2008, AMARELO. - FR2567. - LOC. PARANACITY/PR")</f>
      </c>
      <c r="C129" s="4" t="inlineStr">
        <is>
          <t>Vendido</t>
        </is>
      </c>
      <c r="D129" s="4" t="inlineStr">
        <is>
          <t>14</t>
        </is>
      </c>
      <c r="E129" s="5" t="inlineStr">
        <is>
          <t>21.000,00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=HYPERLINK("https://www.leilaoonline.net/lote/detalhe/185717", "1325")</f>
      </c>
      <c r="B130" s="4" t="s">
        <f>=HYPERLINK("https://www.leilaoonline.net/lote/detalhe/185717", " REBOQUE USICAMP RCI E1E1 8200, ANO 2007/2008, AMARELO. - FR2596. - LOC. PARANACITY/PR")</f>
      </c>
      <c r="C130" s="4" t="inlineStr">
        <is>
          <t>Vendido</t>
        </is>
      </c>
      <c r="D130" s="4" t="inlineStr">
        <is>
          <t>10</t>
        </is>
      </c>
      <c r="E130" s="5" t="inlineStr">
        <is>
          <t>17.000,00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=HYPERLINK("https://www.leilaoonline.net/lote/detalhe/185639", "1326")</f>
      </c>
      <c r="B131" s="4" t="s">
        <f>=HYPERLINK("https://www.leilaoonline.net/lote/detalhe/185639", " REBOQUE USICAMP RCI E1E1 8200, ANO 2004/2004, AMARELO. - FR2506. - LOC. PARANACITY/PR")</f>
      </c>
      <c r="C131" s="4" t="inlineStr">
        <is>
          <t>Vendido</t>
        </is>
      </c>
      <c r="D131" s="4" t="inlineStr">
        <is>
          <t>10</t>
        </is>
      </c>
      <c r="E131" s="5" t="inlineStr">
        <is>
          <t>17.000,00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=HYPERLINK("https://www.leilaoonline.net/lote/detalhe/185716", "1328")</f>
      </c>
      <c r="B132" s="4" t="s">
        <f>=HYPERLINK("https://www.leilaoonline.net/lote/detalhe/185716", " CAMINHÃO VOLVO FM 440 6X4R, ANO 2007/2007, BRANCO. - FR11160025. - LOC. TERRA RICA/PR")</f>
      </c>
      <c r="C132" s="4" t="inlineStr">
        <is>
          <t>Não vendido</t>
        </is>
      </c>
      <c r="D132" s="4" t="inlineStr">
        <is>
          <t>44</t>
        </is>
      </c>
      <c r="E132" s="5" t="inlineStr">
        <is>
          <t>83.000,00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=HYPERLINK("https://www.leilaoonline.net/lote/detalhe/185659", "1329")</f>
      </c>
      <c r="B133" s="4" t="s">
        <f>=HYPERLINK("https://www.leilaoonline.net/lote/detalhe/185659", "TRANSBORDO DE CANA PICADA SANTAL VT10, ANO 2017. - FR15220122 - LOC. TERRA RICA/PR")</f>
      </c>
      <c r="C133" s="4" t="inlineStr">
        <is>
          <t>Vendido</t>
        </is>
      </c>
      <c r="D133" s="4" t="inlineStr">
        <is>
          <t>5</t>
        </is>
      </c>
      <c r="E133" s="5" t="inlineStr">
        <is>
          <t>14.000,00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=HYPERLINK("https://www.leilaoonline.net/lote/detalhe/185831", "1330")</f>
      </c>
      <c r="B134" s="4" t="s">
        <f>=HYPERLINK("https://www.leilaoonline.net/lote/detalhe/185831", "PÁ CARREGADEIRA DE RODAS CATERPILLAR; MOD. 938H, ANO 2010. - FR1729 - LOC. IGUATEMI/PR")</f>
      </c>
      <c r="C134" s="4" t="inlineStr">
        <is>
          <t>Não vendido</t>
        </is>
      </c>
      <c r="D134" s="4" t="inlineStr">
        <is>
          <t>15</t>
        </is>
      </c>
      <c r="E134" s="5" t="inlineStr">
        <is>
          <t>86.000,00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=HYPERLINK("https://www.leilaoonline.net/lote/detalhe/185834", "1331")</f>
      </c>
      <c r="B135" s="4" t="s">
        <f>=HYPERLINK("https://www.leilaoonline.net/lote/detalhe/185834", "TRATOR AGRÍCOLA  VALTRA, MOD. BH 185I, ANO 2011. - FR1846 - LOC. IGUATEMI/PR")</f>
      </c>
      <c r="C135" s="4" t="inlineStr">
        <is>
          <t>Vendido</t>
        </is>
      </c>
      <c r="D135" s="4" t="inlineStr">
        <is>
          <t>48</t>
        </is>
      </c>
      <c r="E135" s="5" t="inlineStr">
        <is>
          <t>82.000,00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=HYPERLINK("https://www.leilaoonline.net/lote/detalhe/185814", "1332")</f>
      </c>
      <c r="B136" s="4" t="s">
        <f>=HYPERLINK("https://www.leilaoonline.net/lote/detalhe/185814", " CAMINHÃO VOLVO VM 310 6X4R, ANO 2011/2011, BRANCO. -  FR11120006. - LOC. IGUATEMI/PR")</f>
      </c>
      <c r="C136" s="4" t="inlineStr">
        <is>
          <t>Vendido</t>
        </is>
      </c>
      <c r="D136" s="4" t="inlineStr">
        <is>
          <t>107</t>
        </is>
      </c>
      <c r="E136" s="5" t="inlineStr">
        <is>
          <t>151.000,00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=HYPERLINK("https://www.leilaoonline.net/lote/detalhe/185797", "1334")</f>
      </c>
      <c r="B137" s="4" t="s">
        <f>=HYPERLINK("https://www.leilaoonline.net/lote/detalhe/185797", " CAMINHÃO VOLVO VM 310 6X4R, ANO 2011/2011, BRANCO. - FR1275. - LOC. IGUATEMI/PR")</f>
      </c>
      <c r="C137" s="4" t="inlineStr">
        <is>
          <t>Vendido</t>
        </is>
      </c>
      <c r="D137" s="4" t="inlineStr">
        <is>
          <t>45</t>
        </is>
      </c>
      <c r="E137" s="5" t="inlineStr">
        <is>
          <t>83.000,01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=HYPERLINK("https://www.leilaoonline.net/lote/detalhe/185800", "1335")</f>
      </c>
      <c r="B138" s="4" t="s">
        <f>=HYPERLINK("https://www.leilaoonline.net/lote/detalhe/185800", " CAMINHÃO VOLVO VM 260 6X4R, ANO 2007/2008, BRANCO. - FR1229. - LOC. IGUATEMI/PR")</f>
      </c>
      <c r="C138" s="4" t="inlineStr">
        <is>
          <t>Vendido</t>
        </is>
      </c>
      <c r="D138" s="4" t="inlineStr">
        <is>
          <t>55</t>
        </is>
      </c>
      <c r="E138" s="5" t="inlineStr">
        <is>
          <t>88.000,00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=HYPERLINK("https://www.leilaoonline.net/lote/detalhe/185822", "1336")</f>
      </c>
      <c r="B139" s="4" t="s">
        <f>=HYPERLINK("https://www.leilaoonline.net/lote/detalhe/185822", " CAMINHÃO VOLVO FM12 380 6X4R, ANO 2003/2004, BRANCO. - FR11020003. - LOC. IGUATEMI/PR")</f>
      </c>
      <c r="C139" s="4" t="inlineStr">
        <is>
          <t>Vendido</t>
        </is>
      </c>
      <c r="D139" s="4" t="inlineStr">
        <is>
          <t>110</t>
        </is>
      </c>
      <c r="E139" s="5" t="inlineStr">
        <is>
          <t>132.000,00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=HYPERLINK("https://www.leilaoonline.net/lote/detalhe/185802", "1337")</f>
      </c>
      <c r="B140" s="4" t="s">
        <f>=HYPERLINK("https://www.leilaoonline.net/lote/detalhe/185802", " MICRO ÔNIBUS VOLKSWAGEN MPOLO SENIO ON, ANO 2011/2012, PRATA. - FR1089. - LOC. IGUATEMI/PR")</f>
      </c>
      <c r="C140" s="4" t="inlineStr">
        <is>
          <t>Vendido</t>
        </is>
      </c>
      <c r="D140" s="4" t="inlineStr">
        <is>
          <t>21</t>
        </is>
      </c>
      <c r="E140" s="5" t="inlineStr">
        <is>
          <t>38.000,00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=HYPERLINK("https://www.leilaoonline.net/lote/detalhe/185807", "1338")</f>
      </c>
      <c r="B141" s="4" t="s">
        <f>=HYPERLINK("https://www.leilaoonline.net/lote/detalhe/185807", " CAMINHÃO FH12 380 6X4R, ANO 1998/1999, BRANCO. - FR1325. - LOC. IGUATEMI/PR")</f>
      </c>
      <c r="C141" s="4" t="inlineStr">
        <is>
          <t>Vendido</t>
        </is>
      </c>
      <c r="D141" s="4" t="inlineStr">
        <is>
          <t>32</t>
        </is>
      </c>
      <c r="E141" s="5" t="inlineStr">
        <is>
          <t>51.000,00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=HYPERLINK("https://www.leilaoonline.net/lote/detalhe/185811", "1339")</f>
      </c>
      <c r="B142" s="4" t="s">
        <f>=HYPERLINK("https://www.leilaoonline.net/lote/detalhe/185811", " CAMINHÃO VOLVO VM 260 6X4R, ANO 2007/2008, BRANCO. - FR1236. - LOC. IGUATEMI/PR")</f>
      </c>
      <c r="C142" s="4" t="inlineStr">
        <is>
          <t>Vendido</t>
        </is>
      </c>
      <c r="D142" s="4" t="inlineStr">
        <is>
          <t>61</t>
        </is>
      </c>
      <c r="E142" s="5" t="inlineStr">
        <is>
          <t>92.000,01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=HYPERLINK("https://www.leilaoonline.net/lote/detalhe/185790", "1340")</f>
      </c>
      <c r="B143" s="4" t="s">
        <f>=HYPERLINK("https://www.leilaoonline.net/lote/detalhe/185790", " CAMINHÃO MERCEDES BENZ 710, ANO 2004/2004, BRANCO. - FR1081. - LOC. IGUATEMI/PR")</f>
      </c>
      <c r="C143" s="4" t="inlineStr">
        <is>
          <t>Vendido</t>
        </is>
      </c>
      <c r="D143" s="4" t="inlineStr">
        <is>
          <t>37</t>
        </is>
      </c>
      <c r="E143" s="5" t="inlineStr">
        <is>
          <t>56.000,00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=HYPERLINK("https://www.leilaoonline.net/lote/detalhe/185806", "1341")</f>
      </c>
      <c r="B144" s="4" t="s">
        <f>=HYPERLINK("https://www.leilaoonline.net/lote/detalhe/185806", " CAMINHÃO MERCEDES BENZ 710, ANO 2004/2004, BRANCO. - FR1082. - LOC. IGUATEMI/PR")</f>
      </c>
      <c r="C144" s="4" t="inlineStr">
        <is>
          <t>Vendido</t>
        </is>
      </c>
      <c r="D144" s="4" t="inlineStr">
        <is>
          <t>51</t>
        </is>
      </c>
      <c r="E144" s="5" t="inlineStr">
        <is>
          <t>70.000,00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=HYPERLINK("https://www.leilaoonline.net/lote/detalhe/185809", "1342")</f>
      </c>
      <c r="B145" s="4" t="s">
        <f>=HYPERLINK("https://www.leilaoonline.net/lote/detalhe/185809", " MICRO ÔNIBUS VOLKSWAGEN MPOLO SENIO ON, ANO 2012/2012, PRATA. - FR1088. - LOC. IGUATEMI/PR")</f>
      </c>
      <c r="C145" s="4" t="inlineStr">
        <is>
          <t>Vendido</t>
        </is>
      </c>
      <c r="D145" s="4" t="inlineStr">
        <is>
          <t>25</t>
        </is>
      </c>
      <c r="E145" s="5" t="inlineStr">
        <is>
          <t>42.000,00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=HYPERLINK("https://www.leilaoonline.net/lote/detalhe/185833", "1343")</f>
      </c>
      <c r="B146" s="4" t="s">
        <f>=HYPERLINK("https://www.leilaoonline.net/lote/detalhe/185833", "PÁ CARREGADEIRA CATERPILLAR, MOD. 938H, ANO 2013. - FR13050007 - LOC. IGUATEMI/PR")</f>
      </c>
      <c r="C146" s="4" t="inlineStr">
        <is>
          <t>Vendido</t>
        </is>
      </c>
      <c r="D146" s="4" t="inlineStr">
        <is>
          <t>53</t>
        </is>
      </c>
      <c r="E146" s="5" t="inlineStr">
        <is>
          <t>118.000,00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=HYPERLINK("https://www.leilaoonline.net/lote/detalhe/185828", "1344")</f>
      </c>
      <c r="B147" s="4" t="s">
        <f>=HYPERLINK("https://www.leilaoonline.net/lote/detalhe/185828", " TRATOR AGRICOLA VALMET MOD/BH180 S 4X4 ETCR ES, ANO 2003, FR1792 - LOC. IGUATEMI/PR")</f>
      </c>
      <c r="C147" s="4" t="inlineStr">
        <is>
          <t>Vendido</t>
        </is>
      </c>
      <c r="D147" s="4" t="inlineStr">
        <is>
          <t>32</t>
        </is>
      </c>
      <c r="E147" s="5" t="inlineStr">
        <is>
          <t>66.000,00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=HYPERLINK("https://www.leilaoonline.net/lote/detalhe/185808", "1345")</f>
      </c>
      <c r="B148" s="4" t="s">
        <f>=HYPERLINK("https://www.leilaoonline.net/lote/detalhe/185808", " CAMINHÃO VOLVO VM 260 6X4R, ANO 2007/2008, BRANCO. - FR1230. - LOC. IGUATEMI/PR")</f>
      </c>
      <c r="C148" s="4" t="inlineStr">
        <is>
          <t>Vendido</t>
        </is>
      </c>
      <c r="D148" s="4" t="inlineStr">
        <is>
          <t>50</t>
        </is>
      </c>
      <c r="E148" s="5" t="inlineStr">
        <is>
          <t>79.000,00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=HYPERLINK("https://www.leilaoonline.net/lote/detalhe/185837", "1346")</f>
      </c>
      <c r="B149" s="4" t="s">
        <f>=HYPERLINK("https://www.leilaoonline.net/lote/detalhe/185837", " CAMINHÃO VOLVO VM 260 6X4R, ANO 2007/2008, BRANCO. - FR11140003. - LOC. IGUATEMI/PR")</f>
      </c>
      <c r="C149" s="4" t="inlineStr">
        <is>
          <t>Não vendido</t>
        </is>
      </c>
      <c r="D149" s="4" t="inlineStr">
        <is>
          <t>47</t>
        </is>
      </c>
      <c r="E149" s="5" t="inlineStr">
        <is>
          <t>81.000,00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=HYPERLINK("https://www.leilaoonline.net/lote/detalhe/185836", "1347")</f>
      </c>
      <c r="B150" s="4" t="s">
        <f>=HYPERLINK("https://www.leilaoonline.net/lote/detalhe/185836", " CAMINHÃO VOLVO VM 330 6X4R, ANO 2013/2013, BRANCO. -  FR11120009. - LOC. IGUATEMI/PR")</f>
      </c>
      <c r="C150" s="4" t="inlineStr">
        <is>
          <t>Vendido</t>
        </is>
      </c>
      <c r="D150" s="4" t="inlineStr">
        <is>
          <t>87</t>
        </is>
      </c>
      <c r="E150" s="5" t="inlineStr">
        <is>
          <t>129.000,00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=HYPERLINK("https://www.leilaoonline.net/lote/detalhe/185812", "1348")</f>
      </c>
      <c r="B151" s="4" t="s">
        <f>=HYPERLINK("https://www.leilaoonline.net/lote/detalhe/185812", " CAMINHÃO VOLVO FM12 380 6X4R ATDL, ANO 2002/2002, BRANCO. - FR1314 - LOC. IGUATEMI/PR")</f>
      </c>
      <c r="C151" s="4" t="inlineStr">
        <is>
          <t>Vendido</t>
        </is>
      </c>
      <c r="D151" s="4" t="inlineStr">
        <is>
          <t>45</t>
        </is>
      </c>
      <c r="E151" s="5" t="inlineStr">
        <is>
          <t>65.000,00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=HYPERLINK("https://www.leilaoonline.net/lote/detalhe/185821", "1349")</f>
      </c>
      <c r="B152" s="4" t="s">
        <f>=HYPERLINK("https://www.leilaoonline.net/lote/detalhe/185821", "TRATOR AGRÍCOLA VALTRA BH 185I, ANO 2010. - FR1839 - LOC. IGUATEMI/PR")</f>
      </c>
      <c r="C152" s="4" t="inlineStr">
        <is>
          <t>Vendido</t>
        </is>
      </c>
      <c r="D152" s="4" t="inlineStr">
        <is>
          <t>45</t>
        </is>
      </c>
      <c r="E152" s="5" t="inlineStr">
        <is>
          <t>79.000,00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=HYPERLINK("https://www.leilaoonline.net/lote/detalhe/185815", "1351")</f>
      </c>
      <c r="B153" s="4" t="s">
        <f>=HYPERLINK("https://www.leilaoonline.net/lote/detalhe/185815", " CAMINHÃO MERCEDES BENZ 2428, ANO 2005/2005, BRANCO. - FR5212. - LOC. IGUATEMI/PR")</f>
      </c>
      <c r="C153" s="4" t="inlineStr">
        <is>
          <t>Vendido</t>
        </is>
      </c>
      <c r="D153" s="4" t="inlineStr">
        <is>
          <t>58</t>
        </is>
      </c>
      <c r="E153" s="5" t="inlineStr">
        <is>
          <t>86.000,00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=HYPERLINK("https://www.leilaoonline.net/lote/detalhe/185804", "1352")</f>
      </c>
      <c r="B154" s="4" t="s">
        <f>=HYPERLINK("https://www.leilaoonline.net/lote/detalhe/185804", " CAMINHÃO MERCEDES BENZ 915C, ANO 2007/2007, BRANCO. - FR1083. - LOC. IGUATEMI/PR")</f>
      </c>
      <c r="C154" s="4" t="inlineStr">
        <is>
          <t>Não vendido</t>
        </is>
      </c>
      <c r="D154" s="4" t="inlineStr">
        <is>
          <t>23</t>
        </is>
      </c>
      <c r="E154" s="5" t="inlineStr">
        <is>
          <t>52.000,00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=HYPERLINK("https://www.leilaoonline.net/lote/detalhe/185798", "1353")</f>
      </c>
      <c r="B155" s="4" t="s">
        <f>=HYPERLINK("https://www.leilaoonline.net/lote/detalhe/185798", " CAMINHÃO VOLVO VM 260 6X4; ANO 2011/2011, BRANCO. - FR1249. - LOC. IGUATEMI/PR")</f>
      </c>
      <c r="C155" s="4" t="inlineStr">
        <is>
          <t>Vendido</t>
        </is>
      </c>
      <c r="D155" s="4" t="inlineStr">
        <is>
          <t>76</t>
        </is>
      </c>
      <c r="E155" s="5" t="inlineStr">
        <is>
          <t>100.000,00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=HYPERLINK("https://www.leilaoonline.net/lote/detalhe/185818", "1354")</f>
      </c>
      <c r="B156" s="4" t="s">
        <f>=HYPERLINK("https://www.leilaoonline.net/lote/detalhe/185818", " CAMINHÃO VOLVO VM 260 6X4R, ANO 2007/2008, BRANCO. - FR11140004. - LOC. IGUATEMI/PR")</f>
      </c>
      <c r="C156" s="4" t="inlineStr">
        <is>
          <t>Vendido</t>
        </is>
      </c>
      <c r="D156" s="4" t="inlineStr">
        <is>
          <t>61</t>
        </is>
      </c>
      <c r="E156" s="5" t="inlineStr">
        <is>
          <t>95.000,00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=HYPERLINK("https://www.leilaoonline.net/lote/detalhe/185799", "1355")</f>
      </c>
      <c r="B157" s="4" t="s">
        <f>=HYPERLINK("https://www.leilaoonline.net/lote/detalhe/185799", " CAMINHÃO MERCEDES BENZ 1420, ANO 2003/2003, BRANCO. - FR1215. - LOC. IGUATEMI/PR")</f>
      </c>
      <c r="C157" s="4" t="inlineStr">
        <is>
          <t>Vendido</t>
        </is>
      </c>
      <c r="D157" s="4" t="inlineStr">
        <is>
          <t>42</t>
        </is>
      </c>
      <c r="E157" s="5" t="inlineStr">
        <is>
          <t>64.000,00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=HYPERLINK("https://www.leilaoonline.net/lote/detalhe/185805", "1358")</f>
      </c>
      <c r="B158" s="4" t="s">
        <f>=HYPERLINK("https://www.leilaoonline.net/lote/detalhe/185805", " CAMINHÃO MERCEDES BENZ 915C, ANO 2008/2008, BRANCO. - FR1084. - LOC. IGUATEMI/PR")</f>
      </c>
      <c r="C158" s="4" t="inlineStr">
        <is>
          <t>Vendido</t>
        </is>
      </c>
      <c r="D158" s="4" t="inlineStr">
        <is>
          <t>39</t>
        </is>
      </c>
      <c r="E158" s="5" t="inlineStr">
        <is>
          <t>68.000,00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=HYPERLINK("https://www.leilaoonline.net/lote/detalhe/185792", "1360")</f>
      </c>
      <c r="B159" s="4" t="s">
        <f>=HYPERLINK("https://www.leilaoonline.net/lote/detalhe/185792", " CAMINHÃO MERCEDES BENZ 915C, ANO 2010/2010, BRANCO. - FR1085. - LOC. IGUATEMI/PR")</f>
      </c>
      <c r="C159" s="4" t="inlineStr">
        <is>
          <t>Vendido</t>
        </is>
      </c>
      <c r="D159" s="4" t="inlineStr">
        <is>
          <t>54</t>
        </is>
      </c>
      <c r="E159" s="5" t="inlineStr">
        <is>
          <t>83.000,00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=HYPERLINK("https://www.leilaoonline.net/lote/detalhe/185816", "1361")</f>
      </c>
      <c r="B160" s="4" t="s">
        <f>=HYPERLINK("https://www.leilaoonline.net/lote/detalhe/185816", " MOTONIVELADORA CATERPILLAR MOD. 140K, DIESEL, ANO 2010, COR AMARELA, FR1728 - LOC. IGUATEMI/PR")</f>
      </c>
      <c r="C160" s="4" t="inlineStr">
        <is>
          <t>Não vendido</t>
        </is>
      </c>
      <c r="D160" s="4" t="inlineStr">
        <is>
          <t>74</t>
        </is>
      </c>
      <c r="E160" s="5" t="inlineStr">
        <is>
          <t>153.000,00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=HYPERLINK("https://www.leilaoonline.net/lote/detalhe/185820", "1362")</f>
      </c>
      <c r="B161" s="4" t="s">
        <f>=HYPERLINK("https://www.leilaoonline.net/lote/detalhe/185820", " CAMINHÃO MERCEDES BENZ 2423 K, ANO 2007/2008, BRANCO. - FR4163. - LOC. IGUATEMI/PR")</f>
      </c>
      <c r="C161" s="4" t="inlineStr">
        <is>
          <t>Vendido</t>
        </is>
      </c>
      <c r="D161" s="4" t="inlineStr">
        <is>
          <t>85</t>
        </is>
      </c>
      <c r="E161" s="5" t="inlineStr">
        <is>
          <t>121.000,00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=HYPERLINK("https://www.leilaoonline.net/lote/detalhe/185841", "1363")</f>
      </c>
      <c r="B162" s="4" t="s">
        <f>=HYPERLINK("https://www.leilaoonline.net/lote/detalhe/185841", "TRATOR AGRÍCOLA VALTRA BH 185I 4X4, ANO 2012. - FR1771 - LOC. IGUATEMI/PR")</f>
      </c>
      <c r="C162" s="4" t="inlineStr">
        <is>
          <t>Vendido</t>
        </is>
      </c>
      <c r="D162" s="4" t="inlineStr">
        <is>
          <t>45</t>
        </is>
      </c>
      <c r="E162" s="5" t="inlineStr">
        <is>
          <t>84.000,00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=HYPERLINK("https://www.leilaoonline.net/lote/detalhe/185840", "1364")</f>
      </c>
      <c r="B163" s="4" t="s">
        <f>=HYPERLINK("https://www.leilaoonline.net/lote/detalhe/185840", "CARREGADEIRA DE CANA VALMET MOD.1280 4X4, ANO 2004. - FR1918 - LOC. IGUATEMI/PR")</f>
      </c>
      <c r="C163" s="4" t="inlineStr">
        <is>
          <t>Vendido</t>
        </is>
      </c>
      <c r="D163" s="4" t="inlineStr">
        <is>
          <t>62</t>
        </is>
      </c>
      <c r="E163" s="5" t="inlineStr">
        <is>
          <t>96.000,00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=HYPERLINK("https://www.leilaoonline.net/lote/detalhe/185830", "1365")</f>
      </c>
      <c r="B164" s="4" t="s">
        <f>=HYPERLINK("https://www.leilaoonline.net/lote/detalhe/185830", "TRATOR AGRÍCOLA VALMET, MOD. BH 180 4X4, ANO 2004. - FR1824 - LOC. IGUATEMI/PR")</f>
      </c>
      <c r="C164" s="4" t="inlineStr">
        <is>
          <t>Vendido</t>
        </is>
      </c>
      <c r="D164" s="4" t="inlineStr">
        <is>
          <t>43</t>
        </is>
      </c>
      <c r="E164" s="5" t="inlineStr">
        <is>
          <t>81.000,00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=HYPERLINK("https://www.leilaoonline.net/lote/detalhe/185838", "1366")</f>
      </c>
      <c r="B165" s="4" t="s">
        <f>=HYPERLINK("https://www.leilaoonline.net/lote/detalhe/185838", "TRATOR AGRÍCOLA VALTRA, MOD. BH 185I, ANO 2011. - FR1845 - LOC. IGUATEMI/PR")</f>
      </c>
      <c r="C165" s="4" t="inlineStr">
        <is>
          <t>Vendido</t>
        </is>
      </c>
      <c r="D165" s="4" t="inlineStr">
        <is>
          <t>52</t>
        </is>
      </c>
      <c r="E165" s="5" t="inlineStr">
        <is>
          <t>86.000,00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=HYPERLINK("https://www.leilaoonline.net/lote/detalhe/185813", "1367")</f>
      </c>
      <c r="B166" s="4" t="s">
        <f>=HYPERLINK("https://www.leilaoonline.net/lote/detalhe/185813", " CAMINHÃO VOLVO FM12 380 6X4R, ANO 2003/2004, BRANCO. - FR11020004. - LOC. IGUATEMI/PR")</f>
      </c>
      <c r="C166" s="4" t="inlineStr">
        <is>
          <t>Vendido</t>
        </is>
      </c>
      <c r="D166" s="4" t="inlineStr">
        <is>
          <t>75</t>
        </is>
      </c>
      <c r="E166" s="5" t="inlineStr">
        <is>
          <t>122.000,00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=HYPERLINK("https://www.leilaoonline.net/lote/detalhe/185823", "1368")</f>
      </c>
      <c r="B167" s="4" t="s">
        <f>=HYPERLINK("https://www.leilaoonline.net/lote/detalhe/185823", " CAMINHÃO VOLVO VM 260 6X4R, ANO 2007/2007, BRANCO. - FR11070001. - LOC. IGUATEMI/PR")</f>
      </c>
      <c r="C167" s="4" t="inlineStr">
        <is>
          <t>Vendido</t>
        </is>
      </c>
      <c r="D167" s="4" t="inlineStr">
        <is>
          <t>85</t>
        </is>
      </c>
      <c r="E167" s="5" t="inlineStr">
        <is>
          <t>109.000,00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=HYPERLINK("https://www.leilaoonline.net/lote/detalhe/185835", "1369")</f>
      </c>
      <c r="B168" s="4" t="s">
        <f>=HYPERLINK("https://www.leilaoonline.net/lote/detalhe/185835", "COLHEDORA DE CANA DE AÇÚCAR JOHN DEERE 3522 ESTEIRA, ANO 2014. - FR13020011 - LOC. IGUATEMI/PR")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20.000,00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=HYPERLINK("https://www.leilaoonline.net/lote/detalhe/185825", "1370")</f>
      </c>
      <c r="B169" s="4" t="s">
        <f>=HYPERLINK("https://www.leilaoonline.net/lote/detalhe/185825", "COLHEDORA DE CANA DE AÇÚCAR JOHN DEERE 3522, ESTEIRA, ANO 2011. - FR1952 - LOC. IGUATEMI/PR")</f>
      </c>
      <c r="C169" s="4" t="inlineStr">
        <is>
          <t>Vendido</t>
        </is>
      </c>
      <c r="D169" s="4" t="inlineStr">
        <is>
          <t>3</t>
        </is>
      </c>
      <c r="E169" s="5" t="inlineStr">
        <is>
          <t>22.000,00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=HYPERLINK("https://www.leilaoonline.net/lote/detalhe/185827", "1371")</f>
      </c>
      <c r="B170" s="4" t="s">
        <f>=HYPERLINK("https://www.leilaoonline.net/lote/detalhe/185827", " REBOQUE USICAMP RCI E1E1 8200, ANO 2002/2002, AMARELO. - FR1493. - LOC. IGUATEMI/PR")</f>
      </c>
      <c r="C170" s="4" t="inlineStr">
        <is>
          <t>Vendido</t>
        </is>
      </c>
      <c r="D170" s="4" t="inlineStr">
        <is>
          <t>13</t>
        </is>
      </c>
      <c r="E170" s="5" t="inlineStr">
        <is>
          <t>20.000,00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=HYPERLINK("https://www.leilaoonline.net/lote/detalhe/185801", "1372")</f>
      </c>
      <c r="B171" s="4" t="s">
        <f>=HYPERLINK("https://www.leilaoonline.net/lote/detalhe/185801", " REBOQUE USICAMP RCI E1E1 8200, ANO 2002/2002, AMARELO. - FR1480. - LOC. IGUATEMI/PR")</f>
      </c>
      <c r="C171" s="4" t="inlineStr">
        <is>
          <t>Vendido</t>
        </is>
      </c>
      <c r="D171" s="4" t="inlineStr">
        <is>
          <t>13</t>
        </is>
      </c>
      <c r="E171" s="5" t="inlineStr">
        <is>
          <t>20.000,00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=HYPERLINK("https://www.leilaoonline.net/lote/detalhe/185826", "1373")</f>
      </c>
      <c r="B172" s="4" t="s">
        <f>=HYPERLINK("https://www.leilaoonline.net/lote/detalhe/185826", " REBOQUE USICAMP RCI E1E1 8200, ANO 2002/2002, AMARELO. - FR1487. - LOC. IGUATEMI/PR")</f>
      </c>
      <c r="C172" s="4" t="inlineStr">
        <is>
          <t>Vendido</t>
        </is>
      </c>
      <c r="D172" s="4" t="inlineStr">
        <is>
          <t>10</t>
        </is>
      </c>
      <c r="E172" s="5" t="inlineStr">
        <is>
          <t>17.000,00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=HYPERLINK("https://www.leilaoonline.net/lote/detalhe/185832", "1374")</f>
      </c>
      <c r="B173" s="4" t="s">
        <f>=HYPERLINK("https://www.leilaoonline.net/lote/detalhe/185832", "REBOQUE USICAMP RCI E2E2 1180; ANO 2008/2008; AMARELO. - FR1543. - LOC. IGUATEMI/PR")</f>
      </c>
      <c r="C173" s="4" t="inlineStr">
        <is>
          <t>Vendido</t>
        </is>
      </c>
      <c r="D173" s="4" t="inlineStr">
        <is>
          <t>5</t>
        </is>
      </c>
      <c r="E173" s="5" t="inlineStr">
        <is>
          <t>18.000,00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=HYPERLINK("https://www.leilaoonline.net/lote/detalhe/185810", "1375")</f>
      </c>
      <c r="B174" s="4" t="s">
        <f>=HYPERLINK("https://www.leilaoonline.net/lote/detalhe/185810", " REBOQUE USICAMP RCI E2E2 1180, ANO 2008/2008, AMARELO. - FR1547. - LOC. IGUATEMI/PR")</f>
      </c>
      <c r="C174" s="4" t="inlineStr">
        <is>
          <t>Vendido</t>
        </is>
      </c>
      <c r="D174" s="4" t="inlineStr">
        <is>
          <t>12</t>
        </is>
      </c>
      <c r="E174" s="5" t="inlineStr">
        <is>
          <t>19.000,00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=HYPERLINK("https://www.leilaoonline.net/lote/detalhe/185829", "1376")</f>
      </c>
      <c r="B175" s="4" t="s">
        <f>=HYPERLINK("https://www.leilaoonline.net/lote/detalhe/185829", " REBOQUE USICAMP RCI E2E2 1180, ANO 2008/2008, AMARELO. - FR1546. - LOC. IGUATEMI/PR")</f>
      </c>
      <c r="C175" s="4" t="inlineStr">
        <is>
          <t>Vendido</t>
        </is>
      </c>
      <c r="D175" s="4" t="inlineStr">
        <is>
          <t>14</t>
        </is>
      </c>
      <c r="E175" s="5" t="inlineStr">
        <is>
          <t>21.000,00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=HYPERLINK("https://www.leilaoonline.net/lote/detalhe/185819", "1377")</f>
      </c>
      <c r="B176" s="4" t="s">
        <f>=HYPERLINK("https://www.leilaoonline.net/lote/detalhe/185819", " REBOQUE USICAMP RCI E2E2 1180, ANO 2008/2008, AMARELO. - FR1544. - LOC. IGUATEMI/PR")</f>
      </c>
      <c r="C176" s="4" t="inlineStr">
        <is>
          <t>Vendido</t>
        </is>
      </c>
      <c r="D176" s="4" t="inlineStr">
        <is>
          <t>8</t>
        </is>
      </c>
      <c r="E176" s="5" t="inlineStr">
        <is>
          <t>19.000,00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=HYPERLINK("https://www.leilaoonline.net/lote/detalhe/185824", "1378")</f>
      </c>
      <c r="B177" s="4" t="s">
        <f>=HYPERLINK("https://www.leilaoonline.net/lote/detalhe/185824", " REBOQUE USICAMP RCI E1E1 8200, ANO 2002/2002, AMARELO. - FR1496. - LOC. IGUATEMI/PR")</f>
      </c>
      <c r="C177" s="4" t="inlineStr">
        <is>
          <t>Vendido</t>
        </is>
      </c>
      <c r="D177" s="4" t="inlineStr">
        <is>
          <t>12</t>
        </is>
      </c>
      <c r="E177" s="5" t="inlineStr">
        <is>
          <t>19.000,00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=HYPERLINK("https://www.leilaoonline.net/lote/detalhe/185803", "1381")</f>
      </c>
      <c r="B178" s="4" t="s">
        <f>=HYPERLINK("https://www.leilaoonline.net/lote/detalhe/185803", " REBOQUE RANDON RQ CA, ANO 1999/1999, AMARELO. - FR1471. - LOC. IGUATEMI/PR")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=HYPERLINK("https://www.leilaoonline.net/lote/detalhe/185839", "1382")</f>
      </c>
      <c r="B179" s="4" t="s">
        <f>=HYPERLINK("https://www.leilaoonline.net/lote/detalhe/185839", " CAMINHÃO VOLVO FM12380 6X4R, ANO 2003/2003, BRANCO. - FR11080001. - LOC. IGUATEMI/PR")</f>
      </c>
      <c r="C179" s="4" t="inlineStr">
        <is>
          <t>Não vendido</t>
        </is>
      </c>
      <c r="D179" s="4" t="inlineStr">
        <is>
          <t>50</t>
        </is>
      </c>
      <c r="E179" s="5" t="inlineStr">
        <is>
          <t>78.000,00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=HYPERLINK("https://www.leilaoonline.net/lote/detalhe/232320", "1383")</f>
      </c>
      <c r="B180" s="4" t="s">
        <f>=HYPERLINK("https://www.leilaoonline.net/lote/detalhe/232320", "REBOQUE USICAMP RCI E1E1 8200; ANO 2004/2004; AMARELO. - FR2507. -  LOC. PARANACITY")</f>
      </c>
      <c r="C180" s="4" t="inlineStr">
        <is>
          <t>Vendido</t>
        </is>
      </c>
      <c r="D180" s="4" t="inlineStr">
        <is>
          <t>11</t>
        </is>
      </c>
      <c r="E180" s="5" t="inlineStr">
        <is>
          <t>18.000,00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=HYPERLINK("https://www.leilaoonline.net/lote/detalhe/233625", "1400")</f>
      </c>
      <c r="B181" s="4" t="s">
        <f>=HYPERLINK("https://www.leilaoonline.net/lote/detalhe/233625", "ELEVADOR PARA  AUTOS HIDROMAR. - S/FR. - LOC. IGUATEMI/PR")</f>
      </c>
      <c r="C181" s="4" t="inlineStr">
        <is>
          <t>Vendido</t>
        </is>
      </c>
      <c r="D181" s="4" t="inlineStr">
        <is>
          <t>25</t>
        </is>
      </c>
      <c r="E181" s="5" t="inlineStr">
        <is>
          <t>4.800,00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=HYPERLINK("https://www.leilaoonline.net/lote/detalhe/233626", "1401")</f>
      </c>
      <c r="B182" s="4" t="s">
        <f>=HYPERLINK("https://www.leilaoonline.net/lote/detalhe/233626", "ELEVADOR PARA AUTOS HIDROMAR. - S/FR. - LOC. IGUATEMI/PR")</f>
      </c>
      <c r="C182" s="4" t="inlineStr">
        <is>
          <t>Vendido</t>
        </is>
      </c>
      <c r="D182" s="4" t="inlineStr">
        <is>
          <t>25</t>
        </is>
      </c>
      <c r="E182" s="5" t="inlineStr">
        <is>
          <t>4.300,00</t>
        </is>
      </c>
      <c r="F18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2026-05-14T19:10:43.00Z</dcterms:created>
  <dc:creator>Tellks Tecnologia</dc:creator>
  <cp:revision>0</cp:revision>
</cp:coreProperties>
</file>