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4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CARROS, CAMINHÕES, MÁQUINAS, PORTA PALETES, CALHAS GALVANIZADAS, PLACAS, MOTOS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08/08/2023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=HYPERLINK("https://www.leilaoonline.net/lote/detalhe/187257", "1000")</f>
      </c>
      <c r="B11" s="4" t="s">
        <f>=HYPERLINK("https://www.leilaoonline.net/lote/detalhe/187257", "[ VÍDEO ] LANCHA 19 PÉS (5,66 METROS) ANO 1990- MOD. CASCO VENTURA. EQUIPADO COM FISH FINDER- RADIO COM BLUETOOTH / SALVATAGEM COMPLETA / TRIM/BOMBA DE PORÃO / 2 BATERIAS / COLETES / SOM / ANCORA / PINTURA BOA. CARRETA INCLUSA. MOTOR INCLUSO (200 HP)")</f>
      </c>
      <c r="C11" s="4" t="inlineStr">
        <is>
          <t>Não vendido</t>
        </is>
      </c>
      <c r="D11" s="4" t="inlineStr">
        <is>
          <t>11</t>
        </is>
      </c>
      <c r="E11" s="5" t="inlineStr">
        <is>
          <t>13.000,00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=HYPERLINK("https://www.leilaoonline.net/lote/detalhe/187278", "1001")</f>
      </c>
      <c r="B12" s="4" t="s">
        <f>=HYPERLINK("https://www.leilaoonline.net/lote/detalhe/187278", " JET SKI SEADOO ANO 2007 (HOMOLOGADO NA MARINHA EM 2010 GTI 155/ COM CARRETINHA DE TRANSPORTE)")</f>
      </c>
      <c r="C12" s="4" t="inlineStr">
        <is>
          <t>Não vendido</t>
        </is>
      </c>
      <c r="D12" s="4" t="inlineStr">
        <is>
          <t>11</t>
        </is>
      </c>
      <c r="E12" s="5" t="inlineStr">
        <is>
          <t>13.500,00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=HYPERLINK("https://www.leilaoonline.net/lote/detalhe/187246", "1002")</f>
      </c>
      <c r="B13" s="4" t="s">
        <f>=HYPERLINK("https://www.leilaoonline.net/lote/detalhe/187246", "Toyota Hilux CD SR XA 4 FD Ano 2015/2016 - Diesel")</f>
      </c>
      <c r="C13" s="4" t="inlineStr">
        <is>
          <t>Não vendido</t>
        </is>
      </c>
      <c r="D13" s="4" t="inlineStr">
        <is>
          <t>19</t>
        </is>
      </c>
      <c r="E13" s="5" t="inlineStr">
        <is>
          <t>46.000,00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=HYPERLINK("https://www.leilaoonline.net/lote/detalhe/187248", "1003")</f>
      </c>
      <c r="B14" s="4" t="s">
        <f>=HYPERLINK("https://www.leilaoonline.net/lote/detalhe/187248", "LAND ROVER / DISCOVERY 4S BITURBO  ANO 2013 -DIESEL 3.0  - FUNCIONANDO / 7 LUGARES / PNEUS SEMI NOVOS / REVISÃO NOV. 2022 / 110.000 KM APROX. ")</f>
      </c>
      <c r="C14" s="4" t="inlineStr">
        <is>
          <t>Não vendido</t>
        </is>
      </c>
      <c r="D14" s="4" t="inlineStr">
        <is>
          <t>96</t>
        </is>
      </c>
      <c r="E14" s="5" t="inlineStr">
        <is>
          <t>72.000,00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=HYPERLINK("https://www.leilaoonline.net/lote/detalhe/187273", "1004")</f>
      </c>
      <c r="B15" s="4" t="s">
        <f>=HYPERLINK("https://www.leilaoonline.net/lote/detalhe/187273", " Veiculo – Volks – modelo – Variant – Ano 1973 – Colecionador – funcionando ")</f>
      </c>
      <c r="C15" s="4" t="inlineStr">
        <is>
          <t>Não vendido</t>
        </is>
      </c>
      <c r="D15" s="4" t="inlineStr">
        <is>
          <t>13</t>
        </is>
      </c>
      <c r="E15" s="5" t="inlineStr">
        <is>
          <t>4.750,00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=HYPERLINK("https://www.leilaoonline.net/lote/detalhe/187357", "1005")</f>
      </c>
      <c r="B16" s="4" t="s">
        <f>=HYPERLINK("https://www.leilaoonline.net/lote/detalhe/187357", "[ VÍDEOS ] I / LAND ROVER DEFENDER 110S 2.4 - ANO 2008/2009 - DIESEL - AZUL - FUNCIONANDO")</f>
      </c>
      <c r="C16" s="4" t="inlineStr">
        <is>
          <t>Não vendido</t>
        </is>
      </c>
      <c r="D16" s="4" t="inlineStr">
        <is>
          <t>98</t>
        </is>
      </c>
      <c r="E16" s="5" t="inlineStr">
        <is>
          <t>104.000,00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=HYPERLINK("https://www.leilaoonline.net/lote/detalhe/188629", "1006")</f>
      </c>
      <c r="B17" s="4" t="s">
        <f>=HYPERLINK("https://www.leilaoonline.net/lote/detalhe/188629", "VW / GOL GTS  ANO 1991/1992 - ETANOL - COR VERMELHA")</f>
      </c>
      <c r="C17" s="4" t="inlineStr">
        <is>
          <t>Não vendido</t>
        </is>
      </c>
      <c r="D17" s="4" t="inlineStr">
        <is>
          <t>11</t>
        </is>
      </c>
      <c r="E17" s="5" t="inlineStr">
        <is>
          <t>7.000,00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=HYPERLINK("https://www.leilaoonline.net/lote/detalhe/187331", "1007")</f>
      </c>
      <c r="B18" s="4" t="s">
        <f>=HYPERLINK("https://www.leilaoonline.net/lote/detalhe/187331", "CHEVROLET CHEVETTE ANO 1990 (DOCUMENTOS EM ORDEM) EM FUNCIONAMENTO  RELÍQUIA PARA COLECIONADORES.")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1.000,00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=HYPERLINK("https://www.leilaoonline.net/lote/detalhe/187320", "1008")</f>
      </c>
      <c r="B19" s="4" t="s">
        <f>=HYPERLINK("https://www.leilaoonline.net/lote/detalhe/187320", "FORD / F1000 SS ANO 1990/1990  - DIESEL -CARROCERIA ABERTA- MOTOR/CÂMBIO REVISADO/EMBREGEM NOVA/ PNEIS XBRI 295/16 - ORIGINAL")</f>
      </c>
      <c r="C19" s="4" t="inlineStr">
        <is>
          <t>Não vendido</t>
        </is>
      </c>
      <c r="D19" s="4" t="inlineStr">
        <is>
          <t>20</t>
        </is>
      </c>
      <c r="E19" s="5" t="inlineStr">
        <is>
          <t>28.500,00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=HYPERLINK("https://www.leilaoonline.net/lote/detalhe/187332", "1009")</f>
      </c>
      <c r="B20" s="4" t="s">
        <f>=HYPERLINK("https://www.leilaoonline.net/lote/detalhe/187332", "GM CELTA 2P LIFE ANO 2006/2007 - BRANCA - FLEX")</f>
      </c>
      <c r="C20" s="4" t="inlineStr">
        <is>
          <t>Não vendido</t>
        </is>
      </c>
      <c r="D20" s="4" t="inlineStr">
        <is>
          <t>11</t>
        </is>
      </c>
      <c r="E20" s="5" t="inlineStr">
        <is>
          <t>10.000,00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=HYPERLINK("https://www.leilaoonline.net/lote/detalhe/188911", "1010")</f>
      </c>
      <c r="B21" s="4" t="s">
        <f>=HYPERLINK("https://www.leilaoonline.net/lote/detalhe/188911", "TROLLER T4 TDI ANO 2001/2001 - DIESEL - COR VERDE")</f>
      </c>
      <c r="C21" s="4" t="inlineStr">
        <is>
          <t>Não vendido</t>
        </is>
      </c>
      <c r="D21" s="4" t="inlineStr">
        <is>
          <t>42</t>
        </is>
      </c>
      <c r="E21" s="5" t="inlineStr">
        <is>
          <t>42.250,00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=HYPERLINK("https://www.leilaoonline.net/lote/detalhe/187232", "1011")</f>
      </c>
      <c r="B22" s="4" t="s">
        <f>=HYPERLINK("https://www.leilaoonline.net/lote/detalhe/187232", "[ VÍDEO ] CITRÖEN C4 20GLXA5P F . FLEX. ANO 2010/11")</f>
      </c>
      <c r="C22" s="4" t="inlineStr">
        <is>
          <t>Lote retirado</t>
        </is>
      </c>
      <c r="D22" s="4" t="inlineStr">
        <is>
          <t>8</t>
        </is>
      </c>
      <c r="E22" s="5" t="inlineStr">
        <is>
          <t>8.000,00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=HYPERLINK("https://www.leilaoonline.net/lote/detalhe/187312", "1012")</f>
      </c>
      <c r="B23" s="4" t="s">
        <f>=HYPERLINK("https://www.leilaoonline.net/lote/detalhe/187312", " Nissan Frontier S. 4x4. Diesel. Ano 2014")</f>
      </c>
      <c r="C23" s="4" t="inlineStr">
        <is>
          <t>Não vendido</t>
        </is>
      </c>
      <c r="D23" s="4" t="inlineStr">
        <is>
          <t>33</t>
        </is>
      </c>
      <c r="E23" s="5" t="inlineStr">
        <is>
          <t>52.000,00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=HYPERLINK("https://www.leilaoonline.net/lote/detalhe/187313", "1013")</f>
      </c>
      <c r="B24" s="4" t="s">
        <f>=HYPERLINK("https://www.leilaoonline.net/lote/detalhe/187313", " Moto Honda NX 200. Ano 1999")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=HYPERLINK("https://www.leilaoonline.net/lote/detalhe/187317", "1014")</f>
      </c>
      <c r="B25" s="4" t="s">
        <f>=HYPERLINK("https://www.leilaoonline.net/lote/detalhe/187317", " F 4000 COM CARROCERIA DE MADEIRA. ANO 1986")</f>
      </c>
      <c r="C25" s="4" t="inlineStr">
        <is>
          <t>Não vendido</t>
        </is>
      </c>
      <c r="D25" s="4" t="inlineStr">
        <is>
          <t>21</t>
        </is>
      </c>
      <c r="E25" s="5" t="inlineStr">
        <is>
          <t>33.000,00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=HYPERLINK("https://www.leilaoonline.net/lote/detalhe/187318", "1015")</f>
      </c>
      <c r="B26" s="4" t="s">
        <f>=HYPERLINK("https://www.leilaoonline.net/lote/detalhe/187318", "FORD PAMPA L ANO 1988 MOTOR CHT 1.6 ÁLCOOL")</f>
      </c>
      <c r="C26" s="4" t="inlineStr">
        <is>
          <t>Não vendido</t>
        </is>
      </c>
      <c r="D26" s="4" t="inlineStr">
        <is>
          <t>11</t>
        </is>
      </c>
      <c r="E26" s="5" t="inlineStr">
        <is>
          <t>6.000,00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=HYPERLINK("https://www.leilaoonline.net/lote/detalhe/187321", "1016")</f>
      </c>
      <c r="B27" s="4" t="s">
        <f>=HYPERLINK("https://www.leilaoonline.net/lote/detalhe/187321", "FORD RURAL WILLYS GASOLINA E GNV. ANO 1966")</f>
      </c>
      <c r="C27" s="4" t="inlineStr">
        <is>
          <t>Não vendido</t>
        </is>
      </c>
      <c r="D27" s="4" t="inlineStr">
        <is>
          <t>6</t>
        </is>
      </c>
      <c r="E27" s="5" t="inlineStr">
        <is>
          <t>7.000,00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=HYPERLINK("https://www.leilaoonline.net/lote/detalhe/187325", "1017")</f>
      </c>
      <c r="B28" s="4" t="s">
        <f>=HYPERLINK("https://www.leilaoonline.net/lote/detalhe/187325", " FIAT / STRADA WORKING ANO 2013/2014 - BRANCA - FLEX ")</f>
      </c>
      <c r="C28" s="4" t="inlineStr">
        <is>
          <t>Não vendido</t>
        </is>
      </c>
      <c r="D28" s="4" t="inlineStr">
        <is>
          <t>21</t>
        </is>
      </c>
      <c r="E28" s="5" t="inlineStr">
        <is>
          <t>18.750,00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=HYPERLINK("https://www.leilaoonline.net/lote/detalhe/187322", "1018")</f>
      </c>
      <c r="B29" s="4" t="s">
        <f>=HYPERLINK("https://www.leilaoonline.net/lote/detalhe/187322", " GM / CELTA 2P LIFE ANO 2010/2010 - PRATA - FLEX")</f>
      </c>
      <c r="C29" s="4" t="inlineStr">
        <is>
          <t>Não vendido</t>
        </is>
      </c>
      <c r="D29" s="4" t="inlineStr">
        <is>
          <t>9</t>
        </is>
      </c>
      <c r="E29" s="5" t="inlineStr">
        <is>
          <t>5.000,00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=HYPERLINK("https://www.leilaoonline.net/lote/detalhe/187327", "1019")</f>
      </c>
      <c r="B30" s="4" t="s">
        <f>=HYPERLINK("https://www.leilaoonline.net/lote/detalhe/187327", "VW SAVEIRO 1.8 ano 2005/2006 - FLEX - AMBULÂNCIA ")</f>
      </c>
      <c r="C30" s="4" t="inlineStr">
        <is>
          <t>Não vendido</t>
        </is>
      </c>
      <c r="D30" s="4" t="inlineStr">
        <is>
          <t>20</t>
        </is>
      </c>
      <c r="E30" s="5" t="inlineStr">
        <is>
          <t>12.500,00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=HYPERLINK("https://www.leilaoonline.net/lote/detalhe/187258", "2002")</f>
      </c>
      <c r="B31" s="4" t="s">
        <f>=HYPERLINK("https://www.leilaoonline.net/lote/detalhe/187258", " Trio Elétrico: Caminhão MB/ L 113. Ano 1976. Chassi alongado. Potência total de som: 58.000 Watts")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100.000,00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=HYPERLINK("https://www.leilaoonline.net/lote/detalhe/187272", "2003")</f>
      </c>
      <c r="B32" s="4" t="s">
        <f>=HYPERLINK("https://www.leilaoonline.net/lote/detalhe/187272", " Caminhão Volks – modelo – 17280 – Ano 2015/2016 – automático – com aprox. 285.000 Kms – motor funcionando")</f>
      </c>
      <c r="C32" s="4" t="inlineStr">
        <is>
          <t>Vendido</t>
        </is>
      </c>
      <c r="D32" s="4" t="inlineStr">
        <is>
          <t>1</t>
        </is>
      </c>
      <c r="E32" s="5" t="inlineStr">
        <is>
          <t>175.000,00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=HYPERLINK("https://www.leilaoonline.net/lote/detalhe/187297", "2004")</f>
      </c>
      <c r="B33" s="4" t="s">
        <f>=HYPERLINK("https://www.leilaoonline.net/lote/detalhe/187297", "CAMINHÃO VW 17.190 WORKER. ANO: 2012 / 2013. REVISADO. FUNCIONANDO. PNEUS SEMI NOVOS. CAMINHÂO NO CHASSI. EQUIPAMENTO NÂO INCLUSO.")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175.000,00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=HYPERLINK("https://www.leilaoonline.net/lote/detalhe/187298", "2005")</f>
      </c>
      <c r="B34" s="4" t="s">
        <f>=HYPERLINK("https://www.leilaoonline.net/lote/detalhe/187298", "CAMINHÃO VW 17.190 WORKER. ANO 2012/ 2013. REVISADO. FUNCIONANDO. PNEUS SEMI NOVOS. EQUIPAMENTO NÃO INCLUSO.")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175.000,00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=HYPERLINK("https://www.leilaoonline.net/lote/detalhe/187233", "2008")</f>
      </c>
      <c r="B35" s="4" t="s">
        <f>=HYPERLINK("https://www.leilaoonline.net/lote/detalhe/187233", " MERCEDES BENZ / L1513 ANO 1971/1971")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45.000,00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=HYPERLINK("https://www.leilaoonline.net/lote/detalhe/187315", "2009")</f>
      </c>
      <c r="B36" s="4" t="s">
        <f>=HYPERLINK("https://www.leilaoonline.net/lote/detalhe/187315", " CAVALO 6X2 VOLVO FH 380-6X2. ANO 2004")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95.000,00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=HYPERLINK("https://www.leilaoonline.net/lote/detalhe/187314", "2010")</f>
      </c>
      <c r="B37" s="4" t="s">
        <f>=HYPERLINK("https://www.leilaoonline.net/lote/detalhe/187314", " CAVALO 4X2 VOLVO NL12-360-4X2 ANO 1995. COM CARRETA BASCULANTE TECTRAN 3 EIXOS DE 30M³ ANO 1995")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89.000,00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=HYPERLINK("https://www.leilaoonline.net/lote/detalhe/187335", "2011")</f>
      </c>
      <c r="B38" s="4" t="s">
        <f>=HYPERLINK("https://www.leilaoonline.net/lote/detalhe/187335", "VW 12.170  BT ANO 1999/1999 - BRANCA - DIESEL - TOCO -no chassi")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35.000,00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=HYPERLINK("https://www.leilaoonline.net/lote/detalhe/187337", "3000")</f>
      </c>
      <c r="B39" s="4" t="s">
        <f>=HYPERLINK("https://www.leilaoonline.net/lote/detalhe/187337", "PÁ CARREGADEIRA KOMATSU  MOD.WA-380 /209 - ano 2009 - SEM TORQUE - COM MOTOR CUMMINS ELETRÔNICO")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10.000,00</t>
        </is>
      </c>
      <c r="F39" s="4" t="inlineStr">
        <is>
          <t>10000.00</t>
        </is>
      </c>
    </row>
    <row collapsed="false" customFormat="false" customHeight="false" hidden="false" ht="12.1" outlineLevel="0" r="40">
      <c r="A40" s="5" t="s">
        <f>=HYPERLINK("https://www.leilaoonline.net/lote/detalhe/187234", "3001")</f>
      </c>
      <c r="B40" s="4" t="s">
        <f>=HYPERLINK("https://www.leilaoonline.net/lote/detalhe/187234", "Empilhadeira Taylor. Mod. T360. Capacidade: 18 tons. Ano: 1988. Motor: OM 352 Turbo revisado. Transmissão: Alisson 3 marchas a frente e tres a ré. Funcionando.")</f>
      </c>
      <c r="C40" s="4" t="inlineStr">
        <is>
          <t>Não vendido</t>
        </is>
      </c>
      <c r="D40" s="4" t="inlineStr">
        <is>
          <t>3</t>
        </is>
      </c>
      <c r="E40" s="5" t="inlineStr">
        <is>
          <t>30.000,00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=HYPERLINK("https://www.leilaoonline.net/lote/detalhe/187251", "3002")</f>
      </c>
      <c r="B41" s="4" t="s">
        <f>=HYPERLINK("https://www.leilaoonline.net/lote/detalhe/187251", "Pá Carregadeira New Holland. Mod. 130 B. Ano 2018. Motor e transmissão desinstalados mas acompanham o lote")</f>
      </c>
      <c r="C41" s="4" t="inlineStr">
        <is>
          <t>Não vendido</t>
        </is>
      </c>
      <c r="D41" s="4" t="inlineStr">
        <is>
          <t>7</t>
        </is>
      </c>
      <c r="E41" s="5" t="inlineStr">
        <is>
          <t>70.000,00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=HYPERLINK("https://www.leilaoonline.net/lote/detalhe/187264", "3003")</f>
      </c>
      <c r="B42" s="4" t="s">
        <f>=HYPERLINK("https://www.leilaoonline.net/lote/detalhe/187264", "Pá Carregadeira Caterpillar mod. 924H ano 2012. Aprox. 10.700 horas (cabine original)")</f>
      </c>
      <c r="C42" s="4" t="inlineStr">
        <is>
          <t>Não vendido</t>
        </is>
      </c>
      <c r="D42" s="4" t="inlineStr">
        <is>
          <t>20</t>
        </is>
      </c>
      <c r="E42" s="5" t="inlineStr">
        <is>
          <t>47.000,00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=HYPERLINK("https://www.leilaoonline.net/lote/detalhe/187268", "3004")</f>
      </c>
      <c r="B43" s="4" t="s">
        <f>=HYPERLINK("https://www.leilaoonline.net/lote/detalhe/187268", "ESCAVADEIRA HIDRÁULICA CATERPILLAR MOD. 312 DL ANO 2014 - APROX. 6.000 HRS.")</f>
      </c>
      <c r="C43" s="4" t="inlineStr">
        <is>
          <t>Não vendido</t>
        </is>
      </c>
      <c r="D43" s="4" t="inlineStr">
        <is>
          <t>51</t>
        </is>
      </c>
      <c r="E43" s="5" t="inlineStr">
        <is>
          <t>112.000,00</t>
        </is>
      </c>
      <c r="F43" s="4" t="inlineStr">
        <is>
          <t>1000.00</t>
        </is>
      </c>
    </row>
    <row collapsed="false" customFormat="false" customHeight="false" hidden="false" ht="12.1" outlineLevel="0" r="44">
      <c r="A44" s="5" t="s">
        <f>=HYPERLINK("https://www.leilaoonline.net/lote/detalhe/187270", "3005")</f>
      </c>
      <c r="B44" s="4" t="s">
        <f>=HYPERLINK("https://www.leilaoonline.net/lote/detalhe/187270", "ESCAVADEIRA CATERPILLAR MOD. 315 ANO 2007")</f>
      </c>
      <c r="C44" s="4" t="inlineStr">
        <is>
          <t>Não vendido</t>
        </is>
      </c>
      <c r="D44" s="4" t="inlineStr">
        <is>
          <t>4</t>
        </is>
      </c>
      <c r="E44" s="5" t="inlineStr">
        <is>
          <t>35.000,00</t>
        </is>
      </c>
      <c r="F44" s="4" t="inlineStr">
        <is>
          <t>5000.00</t>
        </is>
      </c>
    </row>
    <row collapsed="false" customFormat="false" customHeight="false" hidden="false" ht="12.1" outlineLevel="0" r="45">
      <c r="A45" s="5" t="s">
        <f>=HYPERLINK("https://www.leilaoonline.net/lote/detalhe/187291", "3006")</f>
      </c>
      <c r="B45" s="4" t="s">
        <f>=HYPERLINK("https://www.leilaoonline.net/lote/detalhe/187291", "PÁ CARREGADEIRA SDLG MOD. LG936L ANO 2006")</f>
      </c>
      <c r="C45" s="4" t="inlineStr">
        <is>
          <t>Não vendido</t>
        </is>
      </c>
      <c r="D45" s="4" t="inlineStr">
        <is>
          <t>2</t>
        </is>
      </c>
      <c r="E45" s="5" t="inlineStr">
        <is>
          <t>20.000,00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=HYPERLINK("https://www.leilaoonline.net/lote/detalhe/187296", "3007")</f>
      </c>
      <c r="B46" s="4" t="s">
        <f>=HYPERLINK("https://www.leilaoonline.net/lote/detalhe/187296", "[ VÍDEO ] Escavadeira Volvo Ec 220D Ano 2015 Operacional.")</f>
      </c>
      <c r="C46" s="4" t="inlineStr">
        <is>
          <t>Não vendido</t>
        </is>
      </c>
      <c r="D46" s="4" t="inlineStr">
        <is>
          <t>6</t>
        </is>
      </c>
      <c r="E46" s="5" t="inlineStr">
        <is>
          <t>55.000,00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=HYPERLINK("https://www.leilaoonline.net/lote/detalhe/187240", "3008")</f>
      </c>
      <c r="B47" s="4" t="s">
        <f>=HYPERLINK("https://www.leilaoonline.net/lote/detalhe/187240", " TRATOR DEUTZ DM ANO 1963 -CILINDROS REFRIGERADOS A AR (ORIGINAL)")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=HYPERLINK("https://www.leilaoonline.net/lote/detalhe/187282", "3009")</f>
      </c>
      <c r="B48" s="4" t="s">
        <f>=HYPERLINK("https://www.leilaoonline.net/lote/detalhe/187282", "VALETADEIRA IMAP 3500")</f>
      </c>
      <c r="C48" s="4" t="inlineStr">
        <is>
          <t>Lote retirado</t>
        </is>
      </c>
      <c r="D48" s="4" t="inlineStr">
        <is>
          <t>1</t>
        </is>
      </c>
      <c r="E48" s="5" t="inlineStr">
        <is>
          <t>1.000,00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=HYPERLINK("https://www.leilaoonline.net/lote/detalhe/187252", "3010")</f>
      </c>
      <c r="B49" s="4" t="s">
        <f>=HYPERLINK("https://www.leilaoonline.net/lote/detalhe/187252", "Empilhadeira marca Maximal – capac. 4,5 Ton – Ano 2014 – toda revisada. Operacional")</f>
      </c>
      <c r="C49" s="4" t="inlineStr">
        <is>
          <t>Não vendido</t>
        </is>
      </c>
      <c r="D49" s="4" t="inlineStr">
        <is>
          <t>2</t>
        </is>
      </c>
      <c r="E49" s="5" t="inlineStr">
        <is>
          <t>20.000,00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=HYPERLINK("https://www.leilaoonline.net/lote/detalhe/187250", "3011")</f>
      </c>
      <c r="B50" s="4" t="s">
        <f>=HYPERLINK("https://www.leilaoonline.net/lote/detalhe/187250", " Calandra hidráulica de grande capacidade. Medidas: esp. 1.1/2” x 2.500 mm. Reformada. Em bom estado.")</f>
      </c>
      <c r="C50" s="4" t="inlineStr">
        <is>
          <t>Não vendido</t>
        </is>
      </c>
      <c r="D50" s="4" t="inlineStr">
        <is>
          <t>32</t>
        </is>
      </c>
      <c r="E50" s="5" t="inlineStr">
        <is>
          <t>41.000,00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=HYPERLINK("https://www.leilaoonline.net/lote/detalhe/187255", "3012")</f>
      </c>
      <c r="B51" s="4" t="s">
        <f>=HYPERLINK("https://www.leilaoonline.net/lote/detalhe/187255", "TRATOR AGRÍCOLA VOLVO 350")</f>
      </c>
      <c r="C51" s="4" t="inlineStr">
        <is>
          <t>Não vendido</t>
        </is>
      </c>
      <c r="D51" s="4" t="inlineStr">
        <is>
          <t>2</t>
        </is>
      </c>
      <c r="E51" s="5" t="inlineStr">
        <is>
          <t>2.000,00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=HYPERLINK("https://www.leilaoonline.net/lote/detalhe/187336", "3013")</f>
      </c>
      <c r="B52" s="4" t="s">
        <f>=HYPERLINK("https://www.leilaoonline.net/lote/detalhe/187336", "[ VÍDEO ] PÁ CARREGADEIRA KOMATSU  MOD. WA-320   ANO 2007")</f>
      </c>
      <c r="C52" s="4" t="inlineStr">
        <is>
          <t>Não vendido</t>
        </is>
      </c>
      <c r="D52" s="4" t="inlineStr">
        <is>
          <t>1</t>
        </is>
      </c>
      <c r="E52" s="5" t="inlineStr">
        <is>
          <t>10.000,00</t>
        </is>
      </c>
      <c r="F52" s="4" t="inlineStr">
        <is>
          <t>1000.00</t>
        </is>
      </c>
    </row>
    <row collapsed="false" customFormat="false" customHeight="false" hidden="false" ht="12.1" outlineLevel="0" r="53">
      <c r="A53" s="5" t="s">
        <f>=HYPERLINK("https://www.leilaoonline.net/lote/detalhe/187284", "3014")</f>
      </c>
      <c r="B53" s="4" t="s">
        <f>=HYPERLINK("https://www.leilaoonline.net/lote/detalhe/187284", " TRATOR MASSEY FERGUSON MOD.65R ANO 1908 COM IMPLEMENTO EMPILHADEIRA")</f>
      </c>
      <c r="C53" s="4" t="inlineStr">
        <is>
          <t>Não vendido</t>
        </is>
      </c>
      <c r="D53" s="4" t="inlineStr">
        <is>
          <t>1</t>
        </is>
      </c>
      <c r="E53" s="5" t="inlineStr">
        <is>
          <t>1.000,00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=HYPERLINK("https://www.leilaoonline.net/lote/detalhe/187355", "3015")</f>
      </c>
      <c r="B54" s="4" t="s">
        <f>=HYPERLINK("https://www.leilaoonline.net/lote/detalhe/187355", "[ VÍDEO ] PÁ CARREGADEIRA MICHIGAN MOD. 55C ARTICULADA TRANSMISSÃO CLARCK DANA 22.000 - ANO APROX. 1995. BATERIA NOVA")</f>
      </c>
      <c r="C54" s="4" t="inlineStr">
        <is>
          <t>Não vendido</t>
        </is>
      </c>
      <c r="D54" s="4" t="inlineStr">
        <is>
          <t>45</t>
        </is>
      </c>
      <c r="E54" s="5" t="inlineStr">
        <is>
          <t>54.000,00</t>
        </is>
      </c>
      <c r="F54" s="4" t="inlineStr">
        <is>
          <t>1000.00</t>
        </is>
      </c>
    </row>
    <row collapsed="false" customFormat="false" customHeight="false" hidden="false" ht="12.1" outlineLevel="0" r="55">
      <c r="A55" s="5" t="s">
        <f>=HYPERLINK("https://www.leilaoonline.net/lote/detalhe/187353", "3016")</f>
      </c>
      <c r="B55" s="4" t="s">
        <f>=HYPERLINK("https://www.leilaoonline.net/lote/detalhe/187353", "[ VÍDEO ] PÁ CARREGADEIRA MICHIGAN MOD. 55C ARTICULADA TRANSMISSÃO 18.000 - ANO APROX. 1995. BATERIA NOVA")</f>
      </c>
      <c r="C55" s="4" t="inlineStr">
        <is>
          <t>Não vendido</t>
        </is>
      </c>
      <c r="D55" s="4" t="inlineStr">
        <is>
          <t>1</t>
        </is>
      </c>
      <c r="E55" s="5" t="inlineStr">
        <is>
          <t>10.000,00</t>
        </is>
      </c>
      <c r="F55" s="4" t="inlineStr">
        <is>
          <t>1000.00</t>
        </is>
      </c>
    </row>
    <row collapsed="false" customFormat="false" customHeight="false" hidden="false" ht="12.1" outlineLevel="0" r="56">
      <c r="A56" s="5" t="s">
        <f>=HYPERLINK("https://www.leilaoonline.net/lote/detalhe/187352", "3017")</f>
      </c>
      <c r="B56" s="4" t="s">
        <f>=HYPERLINK("https://www.leilaoonline.net/lote/detalhe/187352", "[ VÍDEO ] PÁ CARREGADEIRA FIATALLIS MOD. 1900B -TRANSMISSÃO 28.000 - ANO APROX. 1990. BATERIA NOVA")</f>
      </c>
      <c r="C56" s="4" t="inlineStr">
        <is>
          <t>Lote retirado</t>
        </is>
      </c>
      <c r="D56" s="4" t="inlineStr">
        <is>
          <t>1</t>
        </is>
      </c>
      <c r="E56" s="5" t="inlineStr">
        <is>
          <t>10.000,00</t>
        </is>
      </c>
      <c r="F56" s="4" t="inlineStr">
        <is>
          <t>10000.00</t>
        </is>
      </c>
    </row>
    <row collapsed="false" customFormat="false" customHeight="false" hidden="false" ht="12.1" outlineLevel="0" r="57">
      <c r="A57" s="5" t="s">
        <f>=HYPERLINK("https://www.leilaoonline.net/lote/detalhe/187354", "3019")</f>
      </c>
      <c r="B57" s="4" t="s">
        <f>=HYPERLINK("https://www.leilaoonline.net/lote/detalhe/187354", "[ VÍDEO ] TRATOR DE ESTEIRA CATERPILLAR MOD. D4E EMBREAGEM ANO 1988 - INJEÇÃO DIRETA")</f>
      </c>
      <c r="C57" s="4" t="inlineStr">
        <is>
          <t>Não vendido</t>
        </is>
      </c>
      <c r="D57" s="4" t="inlineStr">
        <is>
          <t>3</t>
        </is>
      </c>
      <c r="E57" s="5" t="inlineStr">
        <is>
          <t>21.000,00</t>
        </is>
      </c>
      <c r="F57" s="4" t="inlineStr">
        <is>
          <t>1000.00</t>
        </is>
      </c>
    </row>
    <row collapsed="false" customFormat="false" customHeight="false" hidden="false" ht="12.1" outlineLevel="0" r="58">
      <c r="A58" s="5" t="s">
        <f>=HYPERLINK("https://www.leilaoonline.net/lote/detalhe/187344", "4001")</f>
      </c>
      <c r="B58" s="4" t="s">
        <f>=HYPERLINK("https://www.leilaoonline.net/lote/detalhe/187344", " Manipulador telescópico marca Faresin altura de trabalho 17 metros. Necessita revisão elétrica")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130.000,00</t>
        </is>
      </c>
      <c r="F58" s="4" t="inlineStr">
        <is>
          <t>1000.00</t>
        </is>
      </c>
    </row>
    <row collapsed="false" customFormat="false" customHeight="false" hidden="false" ht="12.1" outlineLevel="0" r="59">
      <c r="A59" s="5" t="s">
        <f>=HYPERLINK("https://www.leilaoonline.net/lote/detalhe/187277", "4002")</f>
      </c>
      <c r="B59" s="4" t="s">
        <f>=HYPERLINK("https://www.leilaoonline.net/lote/detalhe/187277", " Munck – modelo – 20.000 – com 02 Lanças hidráulicas e 02 Manuais")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70.000,00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=HYPERLINK("https://www.leilaoonline.net/lote/detalhe/187242", "4003")</f>
      </c>
      <c r="B60" s="4" t="s">
        <f>=HYPERLINK("https://www.leilaoonline.net/lote/detalhe/187242", "Guindaste auto propelido, marca PPM 23 Toneladas, motor Deusts 6cc, 24 mts lança. Ano 87. Parou funcionando. Necessário manutenção.")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145.000,00</t>
        </is>
      </c>
      <c r="F60" s="4" t="inlineStr">
        <is>
          <t>200.00</t>
        </is>
      </c>
    </row>
    <row collapsed="false" customFormat="false" customHeight="false" hidden="false" ht="12.1" outlineLevel="0" r="61">
      <c r="A61" s="5" t="s">
        <f>=HYPERLINK("https://www.leilaoonline.net/lote/detalhe/187241", "4004")</f>
      </c>
      <c r="B61" s="4" t="s">
        <f>=HYPERLINK("https://www.leilaoonline.net/lote/detalhe/187241", "Guindaste marca Bantam modelo S628, 18 toneladas, ano 1985, lança 22 mts, motor Cummins, e lança Aux Gibi 4 mts. Parou funcionando. Necessário manutenção.")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130.000,00</t>
        </is>
      </c>
      <c r="F61" s="4" t="inlineStr">
        <is>
          <t>200.00</t>
        </is>
      </c>
    </row>
    <row collapsed="false" customFormat="false" customHeight="false" hidden="false" ht="12.1" outlineLevel="0" r="62">
      <c r="A62" s="5" t="s">
        <f>=HYPERLINK("https://www.leilaoonline.net/lote/detalhe/187271", "4005")</f>
      </c>
      <c r="B62" s="4" t="s">
        <f>=HYPERLINK("https://www.leilaoonline.net/lote/detalhe/187271", "GUINDASTE CLARCK MOD. 720 ANO 1986 - 20 TON. - MOTOR MERCEDES BENZ 352")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67.500,00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=HYPERLINK("https://www.leilaoonline.net/lote/detalhe/187329", "5000")</f>
      </c>
      <c r="B63" s="4" t="s">
        <f>=HYPERLINK("https://www.leilaoonline.net/lote/detalhe/187329", "PULVERIZADOR STARA MOD. FÊNIX 3000 - ANO 2008")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59.000,00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=HYPERLINK("https://www.leilaoonline.net/lote/detalhe/187226", "5001")</f>
      </c>
      <c r="B64" s="4" t="s">
        <f>=HYPERLINK("https://www.leilaoonline.net/lote/detalhe/187226", " Kit caixa de peneira e bandejão. Marca New Holland. Para colheitadeira tc 59. Em bom estado de conservação")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3.000,00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=HYPERLINK("https://www.leilaoonline.net/lote/detalhe/187227", "5002")</f>
      </c>
      <c r="B65" s="4" t="s">
        <f>=HYPERLINK("https://www.leilaoonline.net/lote/detalhe/187227", " Plataforma Marca Massey Ferguson. Modelo 5/90")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3.000,00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=HYPERLINK("https://www.leilaoonline.net/lote/detalhe/187229", "5003")</f>
      </c>
      <c r="B66" s="4" t="s">
        <f>=HYPERLINK("https://www.leilaoonline.net/lote/detalhe/187229", " Esparramador de palha. Marca Bandeirantes para colheitadeira Massey Ferguson")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=HYPERLINK("https://www.leilaoonline.net/lote/detalhe/187286", "5004")</f>
      </c>
      <c r="B67" s="4" t="s">
        <f>=HYPERLINK("https://www.leilaoonline.net/lote/detalhe/187286", " GRADE ARADORA")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6.500,00</t>
        </is>
      </c>
      <c r="F67" s="4" t="inlineStr">
        <is>
          <t>200.00</t>
        </is>
      </c>
    </row>
    <row collapsed="false" customFormat="false" customHeight="false" hidden="false" ht="12.1" outlineLevel="0" r="68">
      <c r="A68" s="5" t="s">
        <f>=HYPERLINK("https://www.leilaoonline.net/lote/detalhe/187287", "5005")</f>
      </c>
      <c r="B68" s="4" t="s">
        <f>=HYPERLINK("https://www.leilaoonline.net/lote/detalhe/187287", " PULVERIZADOR JACTO")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6.500,00</t>
        </is>
      </c>
      <c r="F68" s="4" t="inlineStr">
        <is>
          <t>200.00</t>
        </is>
      </c>
    </row>
    <row collapsed="false" customFormat="false" customHeight="false" hidden="false" ht="12.1" outlineLevel="0" r="69">
      <c r="A69" s="5" t="s">
        <f>=HYPERLINK("https://www.leilaoonline.net/lote/detalhe/187303", "5006")</f>
      </c>
      <c r="B69" s="4" t="s">
        <f>=HYPERLINK("https://www.leilaoonline.net/lote/detalhe/187303", "SUBSOLADOR CIVEMASA P/ 7 HASTES -POTENCIA REQUERIDA 250CV OU MAIS 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61.000,00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=HYPERLINK("https://www.leilaoonline.net/lote/detalhe/187259", "5007")</f>
      </c>
      <c r="B70" s="4" t="s">
        <f>=HYPERLINK("https://www.leilaoonline.net/lote/detalhe/187259", " Arado. Marca Líder. 3 Discos")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1.500,00</t>
        </is>
      </c>
      <c r="F70" s="4" t="inlineStr">
        <is>
          <t>200.00</t>
        </is>
      </c>
    </row>
    <row collapsed="false" customFormat="false" customHeight="false" hidden="false" ht="12.1" outlineLevel="0" r="71">
      <c r="A71" s="5" t="s">
        <f>=HYPERLINK("https://www.leilaoonline.net/lote/detalhe/187288", "5008")</f>
      </c>
      <c r="B71" s="4" t="s">
        <f>=HYPERLINK("https://www.leilaoonline.net/lote/detalhe/187288", "ARADO 3 BACIAS 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3.000,00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=HYPERLINK("https://www.leilaoonline.net/lote/detalhe/187290", "5009")</f>
      </c>
      <c r="B72" s="4" t="s">
        <f>=HYPERLINK("https://www.leilaoonline.net/lote/detalhe/187290", "PULVERIZADOR JACTO MOD. AJ 401 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10.000,00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=HYPERLINK("https://www.leilaoonline.net/lote/detalhe/187305", "5011")</f>
      </c>
      <c r="B73" s="4" t="s">
        <f>=HYPERLINK("https://www.leilaoonline.net/lote/detalhe/187305", " Adubador de disco 1250H e Sulcador 3 PTS Hidraulico. Marca DMB. Ano 2016")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30.000,00</t>
        </is>
      </c>
      <c r="F73" s="4" t="inlineStr">
        <is>
          <t>500.00</t>
        </is>
      </c>
    </row>
    <row collapsed="false" customFormat="false" customHeight="false" hidden="false" ht="12.1" outlineLevel="0" r="74">
      <c r="A74" s="5" t="s">
        <f>=HYPERLINK("https://www.leilaoonline.net/lote/detalhe/187304", "5012")</f>
      </c>
      <c r="B74" s="4" t="s">
        <f>=HYPERLINK("https://www.leilaoonline.net/lote/detalhe/187304", " Super Cultivador e Sulcador São Francisco com motor hidraulico. Marca DMB. Ano 2006")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20.000,00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=HYPERLINK("https://www.leilaoonline.net/lote/detalhe/187311", "5013")</f>
      </c>
      <c r="B75" s="4" t="s">
        <f>=HYPERLINK("https://www.leilaoonline.net/lote/detalhe/187311", " Cobridor de Cana com rolo Compactador. Marca DMB")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15.000,00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=HYPERLINK("https://www.leilaoonline.net/lote/detalhe/187309", "5014")</f>
      </c>
      <c r="B76" s="4" t="s">
        <f>=HYPERLINK("https://www.leilaoonline.net/lote/detalhe/187309", " Quebra Lombo com Tanque para aplicação de herbicida. Marca DMB")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30.000,00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=HYPERLINK("https://www.leilaoonline.net/lote/detalhe/187306", "5015")</f>
      </c>
      <c r="B77" s="4" t="s">
        <f>=HYPERLINK("https://www.leilaoonline.net/lote/detalhe/187306", " Plaina Hidra Nível Reversível Starplan 5.000 Rodado 14.9-24 Star A. Marca Stara. Ano 2011")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38.500,00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=HYPERLINK("https://www.leilaoonline.net/lote/detalhe/187310", "5016")</f>
      </c>
      <c r="B78" s="4" t="s">
        <f>=HYPERLINK("https://www.leilaoonline.net/lote/detalhe/187310", " Pulverizador Jacto 800 litros. Marca Jacto")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7.500,00</t>
        </is>
      </c>
      <c r="F78" s="4" t="inlineStr">
        <is>
          <t>200.00</t>
        </is>
      </c>
    </row>
    <row collapsed="false" customFormat="false" customHeight="false" hidden="false" ht="12.1" outlineLevel="0" r="79">
      <c r="A79" s="5" t="s">
        <f>=HYPERLINK("https://www.leilaoonline.net/lote/detalhe/187330", "5017")</f>
      </c>
      <c r="B79" s="4" t="s">
        <f>=HYPERLINK("https://www.leilaoonline.net/lote/detalhe/187330", "[ VÍDEO ] VAGÃO DISTRIBUIDOR DE CALCÁRIO TIPO NEVOEIRO")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17.000,00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=HYPERLINK("https://www.leilaoonline.net/lote/detalhe/187338", "5018")</f>
      </c>
      <c r="B80" s="4" t="s">
        <f>=HYPERLINK("https://www.leilaoonline.net/lote/detalhe/187338", "SUCATA PLANTADEIRA SLC JOHN DEERE")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=HYPERLINK("https://www.leilaoonline.net/lote/detalhe/187339", "5019")</f>
      </c>
      <c r="B81" s="4" t="s">
        <f>=HYPERLINK("https://www.leilaoonline.net/lote/detalhe/187339", "SUCATA PLANTADEIRA SLC JOHN DEERE")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3.000,00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=HYPERLINK("https://www.leilaoonline.net/lote/detalhe/187351", "5020")</f>
      </c>
      <c r="B82" s="4" t="s">
        <f>=HYPERLINK("https://www.leilaoonline.net/lote/detalhe/187351", "SUCATA PEÇAS PLANTADEIRA JUMIL")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3.000,00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=HYPERLINK("https://www.leilaoonline.net/lote/detalhe/187326", "5021")</f>
      </c>
      <c r="B83" s="4" t="s">
        <f>=HYPERLINK("https://www.leilaoonline.net/lote/detalhe/187326", " [ LANCES POR KG ] APROX. 7 TON. DE SUPORTES DE FERRO")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3,00</t>
        </is>
      </c>
      <c r="F83" s="4" t="inlineStr">
        <is>
          <t>0.20</t>
        </is>
      </c>
    </row>
    <row collapsed="false" customFormat="false" customHeight="false" hidden="false" ht="12.1" outlineLevel="0" r="84">
      <c r="A84" s="5" t="s">
        <f>=HYPERLINK("https://www.leilaoonline.net/lote/detalhe/187253", "6001")</f>
      </c>
      <c r="B84" s="4" t="s">
        <f>=HYPERLINK("https://www.leilaoonline.net/lote/detalhe/187253", "[ VÍDEO ] Plataforma Elevatória marca JLG. Mod. AM-36. Altura 12 metros. Em bom estado funcionamento")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16.000,00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=HYPERLINK("https://www.leilaoonline.net/lote/detalhe/187349", "6002")</f>
      </c>
      <c r="B85" s="4" t="s">
        <f>=HYPERLINK("https://www.leilaoonline.net/lote/detalhe/187349", " Plataforma elevatória marca Genie diesel 4x4 Ano 2008. Ótimo estado. Revisada")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130.000,00</t>
        </is>
      </c>
      <c r="F85" s="4" t="inlineStr">
        <is>
          <t>1000.00</t>
        </is>
      </c>
    </row>
    <row collapsed="false" customFormat="false" customHeight="false" hidden="false" ht="12.1" outlineLevel="0" r="86">
      <c r="A86" s="5" t="s">
        <f>=HYPERLINK("https://www.leilaoonline.net/lote/detalhe/187350", "6003")</f>
      </c>
      <c r="B86" s="4" t="s">
        <f>=HYPERLINK("https://www.leilaoonline.net/lote/detalhe/187350", " Calandra Hidráulica. Ótimo estado")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130.000,00</t>
        </is>
      </c>
      <c r="F86" s="4" t="inlineStr">
        <is>
          <t>1000.00</t>
        </is>
      </c>
    </row>
    <row collapsed="false" customFormat="false" customHeight="false" hidden="false" ht="12.1" outlineLevel="0" r="87">
      <c r="A87" s="5" t="s">
        <f>=HYPERLINK("https://www.leilaoonline.net/lote/detalhe/187343", "6004")</f>
      </c>
      <c r="B87" s="4" t="s">
        <f>=HYPERLINK("https://www.leilaoonline.net/lote/detalhe/187343", " Plataforma elevatória marca Sinoboom. Altura de trabalho 12 metros. Elétrica com baterias. Bom estado. Ano 2013")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65.000,00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=HYPERLINK("https://www.leilaoonline.net/lote/detalhe/187231", "6005")</f>
      </c>
      <c r="B88" s="4" t="s">
        <f>=HYPERLINK("https://www.leilaoonline.net/lote/detalhe/187231", "Peças para caminhão -  sem uso - Dvs marcas (planilha anexa)")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6.500,00</t>
        </is>
      </c>
      <c r="F88" s="4" t="inlineStr">
        <is>
          <t>200.00</t>
        </is>
      </c>
    </row>
    <row collapsed="false" customFormat="false" customHeight="false" hidden="false" ht="12.1" outlineLevel="0" r="89">
      <c r="A89" s="5" t="s">
        <f>=HYPERLINK("https://www.leilaoonline.net/lote/detalhe/187230", "6006")</f>
      </c>
      <c r="B89" s="4" t="s">
        <f>=HYPERLINK("https://www.leilaoonline.net/lote/detalhe/187230", "Peças para colhedeira de cana  sem uso - Dvs marcas (planilha em anexo)")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2.500,00</t>
        </is>
      </c>
      <c r="F89" s="4" t="inlineStr">
        <is>
          <t>200.00</t>
        </is>
      </c>
    </row>
    <row collapsed="false" customFormat="false" customHeight="false" hidden="false" ht="12.1" outlineLevel="0" r="90">
      <c r="A90" s="5" t="s">
        <f>=HYPERLINK("https://www.leilaoonline.net/lote/detalhe/187244", "6007")</f>
      </c>
      <c r="B90" s="4" t="s">
        <f>=HYPERLINK("https://www.leilaoonline.net/lote/detalhe/187244", "Baú 16 pallets Niju Ano 2010. Reformado pintura nova")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25.000,00</t>
        </is>
      </c>
      <c r="F90" s="4" t="inlineStr">
        <is>
          <t>500.00</t>
        </is>
      </c>
    </row>
    <row collapsed="false" customFormat="false" customHeight="false" hidden="false" ht="12.1" outlineLevel="0" r="91">
      <c r="A91" s="5" t="s">
        <f>=HYPERLINK("https://www.leilaoonline.net/lote/detalhe/187245", "6008")</f>
      </c>
      <c r="B91" s="4" t="s">
        <f>=HYPERLINK("https://www.leilaoonline.net/lote/detalhe/187245", "Capó para MB 1620 com para lama esquerdo")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3.000,00</t>
        </is>
      </c>
      <c r="F91" s="4" t="inlineStr">
        <is>
          <t>250.00</t>
        </is>
      </c>
    </row>
    <row collapsed="false" customFormat="false" customHeight="false" hidden="false" ht="12.1" outlineLevel="0" r="92">
      <c r="A92" s="5" t="s">
        <f>=HYPERLINK("https://www.leilaoonline.net/lote/detalhe/187237", "6009")</f>
      </c>
      <c r="B92" s="4" t="s">
        <f>=HYPERLINK("https://www.leilaoonline.net/lote/detalhe/187237", " 01 CAPÔ SCANIA 112 -BRANCA")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1.000,00</t>
        </is>
      </c>
      <c r="F92" s="4" t="inlineStr">
        <is>
          <t>200.00</t>
        </is>
      </c>
    </row>
    <row collapsed="false" customFormat="false" customHeight="false" hidden="false" ht="12.1" outlineLevel="0" r="93">
      <c r="A93" s="5" t="s">
        <f>=HYPERLINK("https://www.leilaoonline.net/lote/detalhe/187235", "6010")</f>
      </c>
      <c r="B93" s="4" t="s">
        <f>=HYPERLINK("https://www.leilaoonline.net/lote/detalhe/187235", " CARRETINHA (3,5 METROS COMPRIMENTO)s/documento")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4.000,00</t>
        </is>
      </c>
      <c r="F93" s="4" t="inlineStr">
        <is>
          <t>200.00</t>
        </is>
      </c>
    </row>
    <row collapsed="false" customFormat="false" customHeight="false" hidden="false" ht="12.1" outlineLevel="0" r="94">
      <c r="A94" s="5" t="s">
        <f>=HYPERLINK("https://www.leilaoonline.net/lote/detalhe/187238", "6011")</f>
      </c>
      <c r="B94" s="4" t="s">
        <f>=HYPERLINK("https://www.leilaoonline.net/lote/detalhe/187238", " QUINTA RODA P/ CAMINHÃO CANAVIEIRO")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1.000,00</t>
        </is>
      </c>
      <c r="F94" s="4" t="inlineStr">
        <is>
          <t>200.00</t>
        </is>
      </c>
    </row>
    <row collapsed="false" customFormat="false" customHeight="false" hidden="false" ht="12.1" outlineLevel="0" r="95">
      <c r="A95" s="5" t="s">
        <f>=HYPERLINK("https://www.leilaoonline.net/lote/detalhe/187239", "6012")</f>
      </c>
      <c r="B95" s="4" t="s">
        <f>=HYPERLINK("https://www.leilaoonline.net/lote/detalhe/187239", " LOTE DE VIDROS/COM JANELAS DIVERSOS")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1.500,00</t>
        </is>
      </c>
      <c r="F95" s="4" t="inlineStr">
        <is>
          <t>200.00</t>
        </is>
      </c>
    </row>
    <row collapsed="false" customFormat="false" customHeight="false" hidden="false" ht="12.1" outlineLevel="0" r="96">
      <c r="A96" s="5" t="s">
        <f>=HYPERLINK("https://www.leilaoonline.net/lote/detalhe/187247", "6014")</f>
      </c>
      <c r="B96" s="4" t="s">
        <f>=HYPERLINK("https://www.leilaoonline.net/lote/detalhe/187247", "GRADE ARADORA CIVEMASA CANAVIEIRA 20X34 " X 370MM  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69.500,00</t>
        </is>
      </c>
      <c r="F96" s="4" t="inlineStr">
        <is>
          <t>200.00</t>
        </is>
      </c>
    </row>
    <row collapsed="false" customFormat="false" customHeight="false" hidden="false" ht="12.1" outlineLevel="0" r="97">
      <c r="A97" s="5" t="s">
        <f>=HYPERLINK("https://www.leilaoonline.net/lote/detalhe/187236", "6015")</f>
      </c>
      <c r="B97" s="4" t="s">
        <f>=HYPERLINK("https://www.leilaoonline.net/lote/detalhe/187236", " CARCAÇA DIFERENCIAL SCANIA 9114 - ANO 2014")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6.500,00</t>
        </is>
      </c>
      <c r="F97" s="4" t="inlineStr">
        <is>
          <t>200.00</t>
        </is>
      </c>
    </row>
    <row collapsed="false" customFormat="false" customHeight="false" hidden="false" ht="12.1" outlineLevel="0" r="98">
      <c r="A98" s="5" t="s">
        <f>=HYPERLINK("https://www.leilaoonline.net/lote/detalhe/187266", "6018")</f>
      </c>
      <c r="B98" s="4" t="s">
        <f>=HYPERLINK("https://www.leilaoonline.net/lote/detalhe/187266", " Aprox. 20 Rolamentos industriais (8 un.6322 c3, 5 un. 6319 c3 e outros)")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2.000,00</t>
        </is>
      </c>
      <c r="F98" s="4" t="inlineStr">
        <is>
          <t>250.00</t>
        </is>
      </c>
    </row>
    <row collapsed="false" customFormat="false" customHeight="false" hidden="false" ht="12.1" outlineLevel="0" r="99">
      <c r="A99" s="5" t="s">
        <f>=HYPERLINK("https://www.leilaoonline.net/lote/detalhe/187265", "6019")</f>
      </c>
      <c r="B99" s="4" t="s">
        <f>=HYPERLINK("https://www.leilaoonline.net/lote/detalhe/187265", " Aprox. 27 unidades de Bobinas 24V")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1.000,00</t>
        </is>
      </c>
      <c r="F99" s="4" t="inlineStr">
        <is>
          <t>200.00</t>
        </is>
      </c>
    </row>
    <row collapsed="false" customFormat="false" customHeight="false" hidden="false" ht="12.1" outlineLevel="0" r="100">
      <c r="A100" s="5" t="s">
        <f>=HYPERLINK("https://www.leilaoonline.net/lote/detalhe/187267", "6020")</f>
      </c>
      <c r="B100" s="4" t="s">
        <f>=HYPERLINK("https://www.leilaoonline.net/lote/detalhe/187267", " Lote com itens diversos - Policorte, ferramentas diversas, balança e outros")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1.700,00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=HYPERLINK("https://www.leilaoonline.net/lote/detalhe/187276", "6021")</f>
      </c>
      <c r="B101" s="4" t="s">
        <f>=HYPERLINK("https://www.leilaoonline.net/lote/detalhe/187276", "  Tanque em fibra vidro – capacidade 15.000 Litros – marca Unifibra")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22.000,00</t>
        </is>
      </c>
      <c r="F101" s="4" t="inlineStr">
        <is>
          <t>500.00</t>
        </is>
      </c>
    </row>
    <row collapsed="false" customFormat="false" customHeight="false" hidden="false" ht="12.1" outlineLevel="0" r="102">
      <c r="A102" s="5" t="s">
        <f>=HYPERLINK("https://www.leilaoonline.net/lote/detalhe/187280", "6022")</f>
      </c>
      <c r="B102" s="4" t="s">
        <f>=HYPERLINK("https://www.leilaoonline.net/lote/detalhe/187280", "MOTOR M/ BENZ 352A - 20 HRS DE USO")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14.000,00</t>
        </is>
      </c>
      <c r="F102" s="4" t="inlineStr">
        <is>
          <t>250.00</t>
        </is>
      </c>
    </row>
    <row collapsed="false" customFormat="false" customHeight="false" hidden="false" ht="12.1" outlineLevel="0" r="103">
      <c r="A103" s="5" t="s">
        <f>=HYPERLINK("https://www.leilaoonline.net/lote/detalhe/187281", "6023")</f>
      </c>
      <c r="B103" s="4" t="s">
        <f>=HYPERLINK("https://www.leilaoonline.net/lote/detalhe/187281", "02 EIXOS CLARCK DIRECIONAL COMPLETO COM RODAS / PNEUS (4 RODAS E 4 PNEUS)")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7.500,00</t>
        </is>
      </c>
      <c r="F103" s="4" t="inlineStr">
        <is>
          <t>250.00</t>
        </is>
      </c>
    </row>
    <row collapsed="false" customFormat="false" customHeight="false" hidden="false" ht="12.1" outlineLevel="0" r="104">
      <c r="A104" s="5" t="s">
        <f>=HYPERLINK("https://www.leilaoonline.net/lote/detalhe/187333", "6024")</f>
      </c>
      <c r="B104" s="4" t="s">
        <f>=HYPERLINK("https://www.leilaoonline.net/lote/detalhe/187333", "COMPRESSOR PARAFUSO SCHULTZ 4030")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28.000,00</t>
        </is>
      </c>
      <c r="F104" s="4" t="inlineStr">
        <is>
          <t>250.00</t>
        </is>
      </c>
    </row>
    <row collapsed="false" customFormat="false" customHeight="false" hidden="false" ht="12.1" outlineLevel="0" r="105">
      <c r="A105" s="5" t="s">
        <f>=HYPERLINK("https://www.leilaoonline.net/lote/detalhe/187269", "6025")</f>
      </c>
      <c r="B105" s="4" t="s">
        <f>=HYPERLINK("https://www.leilaoonline.net/lote/detalhe/187269", " Compressor parafuso kaeser M38. Diesel. 3 cilindros. Ano Fab 2001")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20.000,00</t>
        </is>
      </c>
      <c r="F105" s="4" t="inlineStr">
        <is>
          <t>250.00</t>
        </is>
      </c>
    </row>
    <row collapsed="false" customFormat="false" customHeight="false" hidden="false" ht="12.1" outlineLevel="0" r="106">
      <c r="A106" s="5" t="s">
        <f>=HYPERLINK("https://www.leilaoonline.net/lote/detalhe/187289", "6026")</f>
      </c>
      <c r="B106" s="4" t="s">
        <f>=HYPERLINK("https://www.leilaoonline.net/lote/detalhe/187289", "SILO VICOM")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4.500,00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=HYPERLINK("https://www.leilaoonline.net/lote/detalhe/187261", "6028")</f>
      </c>
      <c r="B107" s="4" t="s">
        <f>=HYPERLINK("https://www.leilaoonline.net/lote/detalhe/187261", " 02  tanques de caminhão")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500,00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=HYPERLINK("https://www.leilaoonline.net/lote/detalhe/187262", "6029")</f>
      </c>
      <c r="B108" s="4" t="s">
        <f>=HYPERLINK("https://www.leilaoonline.net/lote/detalhe/187262", " Bancada de teste Wabco")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18.000,00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=HYPERLINK("https://www.leilaoonline.net/lote/detalhe/187263", "6030")</f>
      </c>
      <c r="B109" s="4" t="s">
        <f>=HYPERLINK("https://www.leilaoonline.net/lote/detalhe/187263", " Maquina de rebitar freio")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4.000,00</t>
        </is>
      </c>
      <c r="F109" s="4" t="inlineStr">
        <is>
          <t>200.00</t>
        </is>
      </c>
    </row>
    <row collapsed="false" customFormat="false" customHeight="false" hidden="false" ht="12.1" outlineLevel="0" r="110">
      <c r="A110" s="5" t="s">
        <f>=HYPERLINK("https://www.leilaoonline.net/lote/detalhe/187294", "6032")</f>
      </c>
      <c r="B110" s="4" t="s">
        <f>=HYPERLINK("https://www.leilaoonline.net/lote/detalhe/187294", "01 bicicleta cargueira")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400,00</t>
        </is>
      </c>
      <c r="F110" s="4" t="inlineStr">
        <is>
          <t>50.00</t>
        </is>
      </c>
    </row>
    <row collapsed="false" customFormat="false" customHeight="false" hidden="false" ht="12.1" outlineLevel="0" r="111">
      <c r="A111" s="5" t="s">
        <f>=HYPERLINK("https://www.leilaoonline.net/lote/detalhe/187295", "6033")</f>
      </c>
      <c r="B111" s="4" t="s">
        <f>=HYPERLINK("https://www.leilaoonline.net/lote/detalhe/187295", "1 Compressor")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7.000,00</t>
        </is>
      </c>
      <c r="F111" s="4" t="inlineStr">
        <is>
          <t>150.00</t>
        </is>
      </c>
    </row>
    <row collapsed="false" customFormat="false" customHeight="false" hidden="false" ht="12.1" outlineLevel="0" r="112">
      <c r="A112" s="5" t="s">
        <f>=HYPERLINK("https://www.leilaoonline.net/lote/detalhe/187292", "6034")</f>
      </c>
      <c r="B112" s="4" t="s">
        <f>=HYPERLINK("https://www.leilaoonline.net/lote/detalhe/187292", " 4 tomadas de força sendo; 2  - Eaton 8 marchas, 1 - Eaton 10 marchas e1 -ZF")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2.000,00</t>
        </is>
      </c>
      <c r="F112" s="4" t="inlineStr">
        <is>
          <t>150.00</t>
        </is>
      </c>
    </row>
    <row collapsed="false" customFormat="false" customHeight="false" hidden="false" ht="12.1" outlineLevel="0" r="113">
      <c r="A113" s="5" t="s">
        <f>=HYPERLINK("https://www.leilaoonline.net/lote/detalhe/187293", "6035")</f>
      </c>
      <c r="B113" s="4" t="s">
        <f>=HYPERLINK("https://www.leilaoonline.net/lote/detalhe/187293", " 7 filtros Tecfil  PSL523")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2.900,00</t>
        </is>
      </c>
      <c r="F113" s="4" t="inlineStr">
        <is>
          <t>100.00</t>
        </is>
      </c>
    </row>
    <row collapsed="false" customFormat="false" customHeight="false" hidden="false" ht="12.1" outlineLevel="0" r="114">
      <c r="A114" s="5" t="s">
        <f>=HYPERLINK("https://www.leilaoonline.net/lote/detalhe/187302", "6036")</f>
      </c>
      <c r="B114" s="4" t="s">
        <f>=HYPERLINK("https://www.leilaoonline.net/lote/detalhe/187302", "CONJUNTO 4 PÇS - PROTETOR DE CULTURA PARA AUTOPROPELIDO JACTO UNIPORT 2030 - (SEM USO)")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18.000,00</t>
        </is>
      </c>
      <c r="F114" s="4" t="inlineStr">
        <is>
          <t>250.00</t>
        </is>
      </c>
    </row>
    <row collapsed="false" customFormat="false" customHeight="false" hidden="false" ht="12.1" outlineLevel="0" r="115">
      <c r="A115" s="5" t="s">
        <f>=HYPERLINK("https://www.leilaoonline.net/lote/detalhe/187299", "6037")</f>
      </c>
      <c r="B115" s="4" t="s">
        <f>=HYPERLINK("https://www.leilaoonline.net/lote/detalhe/187299", "Máquina de Pintura de guias e meio-fio. 2.500 Litros. Semi-nova. Reformada.")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20.000,00</t>
        </is>
      </c>
      <c r="F115" s="4" t="inlineStr">
        <is>
          <t>500.00</t>
        </is>
      </c>
    </row>
    <row collapsed="false" customFormat="false" customHeight="false" hidden="false" ht="12.1" outlineLevel="0" r="116">
      <c r="A116" s="5" t="s">
        <f>=HYPERLINK("https://www.leilaoonline.net/lote/detalhe/187279", "6038")</f>
      </c>
      <c r="B116" s="4" t="s">
        <f>=HYPERLINK("https://www.leilaoonline.net/lote/detalhe/187279", "TORQUE CLARCK 28.000 MODELO COM CONVERSOR 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29.500,00</t>
        </is>
      </c>
      <c r="F116" s="4" t="inlineStr">
        <is>
          <t>250.00</t>
        </is>
      </c>
    </row>
    <row collapsed="false" customFormat="false" customHeight="false" hidden="false" ht="12.1" outlineLevel="0" r="117">
      <c r="A117" s="5" t="s">
        <f>=HYPERLINK("https://www.leilaoonline.net/lote/detalhe/187301", "6039")</f>
      </c>
      <c r="B117" s="4" t="s">
        <f>=HYPERLINK("https://www.leilaoonline.net/lote/detalhe/187301", "[ VÍDEO ] Carrinho Lotucar Completo. Reformado e reforçado")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700,00</t>
        </is>
      </c>
      <c r="F117" s="4" t="inlineStr">
        <is>
          <t>100.00</t>
        </is>
      </c>
    </row>
    <row collapsed="false" customFormat="false" customHeight="false" hidden="false" ht="12.1" outlineLevel="0" r="118">
      <c r="A118" s="5" t="s">
        <f>=HYPERLINK("https://www.leilaoonline.net/lote/detalhe/187300", "6040")</f>
      </c>
      <c r="B118" s="4" t="s">
        <f>=HYPERLINK("https://www.leilaoonline.net/lote/detalhe/187300", "[ VÍDEO ] 50 unidades de Carrinho Lotucar Completos. Reformados e reforçados")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20.000,00</t>
        </is>
      </c>
      <c r="F118" s="4" t="inlineStr">
        <is>
          <t>500.00</t>
        </is>
      </c>
    </row>
    <row collapsed="false" customFormat="false" customHeight="false" hidden="false" ht="12.1" outlineLevel="0" r="119">
      <c r="A119" s="5" t="s">
        <f>=HYPERLINK("https://www.leilaoonline.net/lote/detalhe/187308", "6041")</f>
      </c>
      <c r="B119" s="4" t="s">
        <f>=HYPERLINK("https://www.leilaoonline.net/lote/detalhe/187308", " Tanque Coral 2.000 litros com Bomba Andrade Masp 51. Marcas Jacto/Andrade. Ano 2010")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14.000,00</t>
        </is>
      </c>
      <c r="F119" s="4" t="inlineStr">
        <is>
          <t>500.00</t>
        </is>
      </c>
    </row>
    <row collapsed="false" customFormat="false" customHeight="false" hidden="false" ht="12.1" outlineLevel="0" r="120">
      <c r="A120" s="5" t="s">
        <f>=HYPERLINK("https://www.leilaoonline.net/lote/detalhe/187256", "6042")</f>
      </c>
      <c r="B120" s="4" t="s">
        <f>=HYPERLINK("https://www.leilaoonline.net/lote/detalhe/187256", " Torno horizontal Wroctaw")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39.000,00</t>
        </is>
      </c>
      <c r="F120" s="4" t="inlineStr">
        <is>
          <t>500.00</t>
        </is>
      </c>
    </row>
    <row collapsed="false" customFormat="false" customHeight="false" hidden="false" ht="12.1" outlineLevel="0" r="121">
      <c r="A121" s="5" t="s">
        <f>=HYPERLINK("https://www.leilaoonline.net/lote/detalhe/187307", "6043")</f>
      </c>
      <c r="B121" s="4" t="s">
        <f>=HYPERLINK("https://www.leilaoonline.net/lote/detalhe/187307", " Carreta tanque 4.000 Litros com 4 Rodas")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6.000,00</t>
        </is>
      </c>
      <c r="F121" s="4" t="inlineStr">
        <is>
          <t>500.00</t>
        </is>
      </c>
    </row>
    <row collapsed="false" customFormat="false" customHeight="false" hidden="false" ht="12.1" outlineLevel="0" r="122">
      <c r="A122" s="5" t="s">
        <f>=HYPERLINK("https://www.leilaoonline.net/lote/detalhe/187316", "6044")</f>
      </c>
      <c r="B122" s="4" t="s">
        <f>=HYPERLINK("https://www.leilaoonline.net/lote/detalhe/187316", " DIFERENCIAL VOLVO FH 400 ANO 2010")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15.000,00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=HYPERLINK("https://www.leilaoonline.net/lote/detalhe/187319", "6045")</f>
      </c>
      <c r="B123" s="4" t="s">
        <f>=HYPERLINK("https://www.leilaoonline.net/lote/detalhe/187319", "TANQUE DE AÇO CARBONO CAPACIDADE 60.000 LITROS - COM ESCADA MARINHEIRO")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50.000,00</t>
        </is>
      </c>
      <c r="F123" s="4" t="inlineStr">
        <is>
          <t>500.00</t>
        </is>
      </c>
    </row>
    <row collapsed="false" customFormat="false" customHeight="false" hidden="false" ht="12.1" outlineLevel="0" r="124">
      <c r="A124" s="5" t="s">
        <f>=HYPERLINK("https://www.leilaoonline.net/lote/detalhe/187324", "6046")</f>
      </c>
      <c r="B124" s="4" t="s">
        <f>=HYPERLINK("https://www.leilaoonline.net/lote/detalhe/187324", " 01 gerador 20KVA")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7.500,00</t>
        </is>
      </c>
      <c r="F124" s="4" t="inlineStr">
        <is>
          <t>300.00</t>
        </is>
      </c>
    </row>
    <row collapsed="false" customFormat="false" customHeight="false" hidden="false" ht="12.1" outlineLevel="0" r="125">
      <c r="A125" s="5" t="s">
        <f>=HYPERLINK("https://www.leilaoonline.net/lote/detalhe/187334", "6047")</f>
      </c>
      <c r="B125" s="4" t="s">
        <f>=HYPERLINK("https://www.leilaoonline.net/lote/detalhe/187334", "PLACA MAGNETICA - 300 X 600 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2.800,00</t>
        </is>
      </c>
      <c r="F125" s="4" t="inlineStr">
        <is>
          <t>100.00</t>
        </is>
      </c>
    </row>
    <row collapsed="false" customFormat="false" customHeight="false" hidden="false" ht="12.1" outlineLevel="0" r="126">
      <c r="A126" s="5" t="s">
        <f>=HYPERLINK("https://www.leilaoonline.net/lote/detalhe/187328", "6048")</f>
      </c>
      <c r="B126" s="4" t="s">
        <f>=HYPERLINK("https://www.leilaoonline.net/lote/detalhe/187328", "EIXO COM DIFERENCIAL TRASEIRO PARA MB.")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1.500,00</t>
        </is>
      </c>
      <c r="F126" s="4" t="inlineStr">
        <is>
          <t>200.00</t>
        </is>
      </c>
    </row>
    <row collapsed="false" customFormat="false" customHeight="false" hidden="false" ht="12.1" outlineLevel="0" r="127">
      <c r="A127" s="5" t="s">
        <f>=HYPERLINK("https://www.leilaoonline.net/lote/detalhe/187254", "6049")</f>
      </c>
      <c r="B127" s="4" t="s">
        <f>=HYPERLINK("https://www.leilaoonline.net/lote/detalhe/187254", " Furadeira radial  Rocco modelo R-35")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25.000,00</t>
        </is>
      </c>
      <c r="F127" s="4" t="inlineStr">
        <is>
          <t>500.00</t>
        </is>
      </c>
    </row>
    <row collapsed="false" customFormat="false" customHeight="false" hidden="false" ht="12.1" outlineLevel="0" r="128">
      <c r="A128" s="5" t="s">
        <f>=HYPERLINK("https://www.leilaoonline.net/lote/detalhe/187341", "6051")</f>
      </c>
      <c r="B128" s="4" t="s">
        <f>=HYPERLINK("https://www.leilaoonline.net/lote/detalhe/187341", " Talha elétrica marca Vastec capacidade 10 Ton")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15.000,00</t>
        </is>
      </c>
      <c r="F128" s="4" t="inlineStr">
        <is>
          <t>500.00</t>
        </is>
      </c>
    </row>
    <row collapsed="false" customFormat="false" customHeight="false" hidden="false" ht="12.1" outlineLevel="0" r="129">
      <c r="A129" s="5" t="s">
        <f>=HYPERLINK("https://www.leilaoonline.net/lote/detalhe/187348", "6052")</f>
      </c>
      <c r="B129" s="4" t="s">
        <f>=HYPERLINK("https://www.leilaoonline.net/lote/detalhe/187348", " Tanque em fibra vinhaça capacidade 30.000 litros marca Edra em ótimo estado 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50.000,00</t>
        </is>
      </c>
      <c r="F129" s="4" t="inlineStr">
        <is>
          <t>1000.00</t>
        </is>
      </c>
    </row>
    <row collapsed="false" customFormat="false" customHeight="false" hidden="false" ht="12.1" outlineLevel="0" r="130">
      <c r="A130" s="5" t="s">
        <f>=HYPERLINK("https://www.leilaoonline.net/lote/detalhe/187342", "6053")</f>
      </c>
      <c r="B130" s="4" t="s">
        <f>=HYPERLINK("https://www.leilaoonline.net/lote/detalhe/187342", " Tanque em fibra vinhaça capacidade 30.000 litros marca Edra em ótimo estado 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50.000,00</t>
        </is>
      </c>
      <c r="F130" s="4" t="inlineStr">
        <is>
          <t>1000.00</t>
        </is>
      </c>
    </row>
    <row collapsed="false" customFormat="false" customHeight="false" hidden="false" ht="12.1" outlineLevel="0" r="131">
      <c r="A131" s="5" t="s">
        <f>=HYPERLINK("https://www.leilaoonline.net/lote/detalhe/187345", "6054")</f>
      </c>
      <c r="B131" s="4" t="s">
        <f>=HYPERLINK("https://www.leilaoonline.net/lote/detalhe/187345", " Tanque em fibra vinhaça capacidade 30.000 litros marca Edra em ótimo estado 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50.000,00</t>
        </is>
      </c>
      <c r="F131" s="4" t="inlineStr">
        <is>
          <t>1000.00</t>
        </is>
      </c>
    </row>
    <row collapsed="false" customFormat="false" customHeight="false" hidden="false" ht="12.1" outlineLevel="0" r="132">
      <c r="A132" s="5" t="s">
        <f>=HYPERLINK("https://www.leilaoonline.net/lote/detalhe/187346", "6055")</f>
      </c>
      <c r="B132" s="4" t="s">
        <f>=HYPERLINK("https://www.leilaoonline.net/lote/detalhe/187346", " Tanque em fibra vinhaça capacidade 30.000 litros marca Edra em ótimo estado 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50.000,00</t>
        </is>
      </c>
      <c r="F132" s="4" t="inlineStr">
        <is>
          <t>1000.00</t>
        </is>
      </c>
    </row>
    <row collapsed="false" customFormat="false" customHeight="false" hidden="false" ht="12.1" outlineLevel="0" r="133">
      <c r="A133" s="5" t="s">
        <f>=HYPERLINK("https://www.leilaoonline.net/lote/detalhe/187340", "6056")</f>
      </c>
      <c r="B133" s="4" t="s">
        <f>=HYPERLINK("https://www.leilaoonline.net/lote/detalhe/187340", " Container 12 metros em ótimo estado")</f>
      </c>
      <c r="C133" s="4" t="inlineStr">
        <is>
          <t>Não vendido</t>
        </is>
      </c>
      <c r="D133" s="4" t="inlineStr">
        <is>
          <t>3</t>
        </is>
      </c>
      <c r="E133" s="5" t="inlineStr">
        <is>
          <t>16.000,00</t>
        </is>
      </c>
      <c r="F133" s="4" t="inlineStr">
        <is>
          <t>500.00</t>
        </is>
      </c>
    </row>
    <row collapsed="false" customFormat="false" customHeight="false" hidden="false" ht="12.1" outlineLevel="0" r="134">
      <c r="A134" s="5" t="s">
        <f>=HYPERLINK("https://www.leilaoonline.net/lote/detalhe/187347", "6058")</f>
      </c>
      <c r="B134" s="4" t="s">
        <f>=HYPERLINK("https://www.leilaoonline.net/lote/detalhe/187347", " Plasma para corte de chapas marca Eutectic Power Max 20. Ótimo estado")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6.000,00</t>
        </is>
      </c>
      <c r="F134" s="4" t="inlineStr">
        <is>
          <t>250.00</t>
        </is>
      </c>
    </row>
    <row collapsed="false" customFormat="false" customHeight="false" hidden="false" ht="12.1" outlineLevel="0" r="135">
      <c r="A135" s="5" t="s">
        <f>=HYPERLINK("https://www.leilaoonline.net/lote/detalhe/187356", "6059")</f>
      </c>
      <c r="B135" s="4" t="s">
        <f>=HYPERLINK("https://www.leilaoonline.net/lote/detalhe/187356", "[ VÍDEO] 04 PNEUS 1.400 X 20 MARCA ADVANCED - SEMI-NOVOS. SENDO 2 BORRACHUDOS E 2 DESENHO LISOS")</f>
      </c>
      <c r="C135" s="4" t="inlineStr">
        <is>
          <t>Lote retirado</t>
        </is>
      </c>
      <c r="D135" s="4" t="inlineStr">
        <is>
          <t>0</t>
        </is>
      </c>
      <c r="E135" s="5" t="inlineStr">
        <is>
          <t>4.750,00</t>
        </is>
      </c>
      <c r="F135" s="4" t="inlineStr">
        <is>
          <t>75.00</t>
        </is>
      </c>
    </row>
    <row collapsed="false" customFormat="false" customHeight="false" hidden="false" ht="12.1" outlineLevel="0" r="136">
      <c r="A136" s="5" t="s">
        <f>=HYPERLINK("https://www.leilaoonline.net/lote/detalhe/187243", "7001")</f>
      </c>
      <c r="B136" s="4" t="s">
        <f>=HYPERLINK("https://www.leilaoonline.net/lote/detalhe/187243", " Semi Reboque Prancha Carreta Carrega Tudo, marca Randon , 60 Toneladas, ano 1981 sem pneus , Pneumática, com rampa, aceita Dolly, 12 mts reta, aceita colocação instalação de locks para containers")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185.000,00</t>
        </is>
      </c>
      <c r="F136" s="4" t="inlineStr">
        <is>
          <t>200.00</t>
        </is>
      </c>
    </row>
    <row collapsed="false" customFormat="false" customHeight="false" hidden="false" ht="12.1" outlineLevel="0" r="137">
      <c r="A137" s="5" t="s">
        <f>=HYPERLINK("https://www.leilaoonline.net/lote/detalhe/187274", "7002")</f>
      </c>
      <c r="B137" s="4" t="s">
        <f>=HYPERLINK("https://www.leilaoonline.net/lote/detalhe/187274", " Semi Reboque – Sider – marca Facchini – Ano 2017 – 02 eixos – assoalho de chapa – comprimento 15 metros 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70.000,00</t>
        </is>
      </c>
      <c r="F137" s="4" t="inlineStr">
        <is>
          <t>500.00</t>
        </is>
      </c>
    </row>
    <row collapsed="false" customFormat="false" customHeight="false" hidden="false" ht="12.1" outlineLevel="0" r="138">
      <c r="A138" s="5" t="s">
        <f>=HYPERLINK("https://www.leilaoonline.net/lote/detalhe/187275", "7003")</f>
      </c>
      <c r="B138" s="4" t="s">
        <f>=HYPERLINK("https://www.leilaoonline.net/lote/detalhe/187275", " Semi Reboque – Sider – marca Facchini – Ano 2017 – 02 eixos – assoalho de chapa – comprimento 15 metros")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70.000,00</t>
        </is>
      </c>
      <c r="F138" s="4" t="inlineStr">
        <is>
          <t>500.00</t>
        </is>
      </c>
    </row>
    <row collapsed="false" customFormat="false" customHeight="false" hidden="false" ht="12.1" outlineLevel="0" r="139">
      <c r="A139" s="5" t="s">
        <f>=HYPERLINK("https://www.leilaoonline.net/lote/detalhe/187323", "7004")</f>
      </c>
      <c r="B139" s="4" t="s">
        <f>=HYPERLINK("https://www.leilaoonline.net/lote/detalhe/187323", "CAÇAMBA PARA CAMINHÃO TOCO COM BOMBA E PISTÃO C/ CARRETA DUAS RODAS")</f>
      </c>
      <c r="C139" s="4" t="inlineStr">
        <is>
          <t>Vendido</t>
        </is>
      </c>
      <c r="D139" s="4" t="inlineStr">
        <is>
          <t>2</t>
        </is>
      </c>
      <c r="E139" s="5" t="inlineStr">
        <is>
          <t>14.000,00</t>
        </is>
      </c>
      <c r="F139" s="4" t="inlineStr">
        <is>
          <t>450.00</t>
        </is>
      </c>
    </row>
    <row collapsed="false" customFormat="false" customHeight="false" hidden="false" ht="12.1" outlineLevel="0" r="140">
      <c r="A140" s="5" t="s">
        <f>=HYPERLINK("https://www.leilaoonline.net/lote/detalhe/189401", "7005")</f>
      </c>
      <c r="B140" s="4" t="s">
        <f>=HYPERLINK("https://www.leilaoonline.net/lote/detalhe/189401", "CAÇAMBA PARA TRUCK COM PISTÕES E BOMBA")</f>
      </c>
      <c r="C140" s="4" t="inlineStr">
        <is>
          <t>Vendido</t>
        </is>
      </c>
      <c r="D140" s="4" t="inlineStr">
        <is>
          <t>1</t>
        </is>
      </c>
      <c r="E140" s="5" t="inlineStr">
        <is>
          <t>27.000,00</t>
        </is>
      </c>
      <c r="F140" s="4" t="inlineStr">
        <is>
          <t>500.00</t>
        </is>
      </c>
    </row>
    <row collapsed="false" customFormat="false" customHeight="false" hidden="false" ht="12.1" outlineLevel="0" r="141">
      <c r="A141" s="5" t="s">
        <f>=HYPERLINK("https://www.leilaoonline.net/lote/detalhe/188630", "7006")</f>
      </c>
      <c r="B141" s="4" t="s">
        <f>=HYPERLINK("https://www.leilaoonline.net/lote/detalhe/188630", "CARROCERIA DE MADEIRA PARA CAMINHÃO TOCO - ASSOALHO DE MADEIRA BOM ESTADO")</f>
      </c>
      <c r="C141" s="4" t="inlineStr">
        <is>
          <t>Não vendido</t>
        </is>
      </c>
      <c r="D141" s="4" t="inlineStr">
        <is>
          <t>1</t>
        </is>
      </c>
      <c r="E141" s="5" t="inlineStr">
        <is>
          <t>6.500,00</t>
        </is>
      </c>
      <c r="F141" s="4" t="inlineStr">
        <is>
          <t>350.00</t>
        </is>
      </c>
    </row>
    <row collapsed="false" customFormat="false" customHeight="false" hidden="false" ht="12.1" outlineLevel="0" r="142">
      <c r="A142" s="5" t="s">
        <f>=HYPERLINK("https://www.leilaoonline.net/lote/detalhe/187283", "7008")</f>
      </c>
      <c r="B142" s="4" t="s">
        <f>=HYPERLINK("https://www.leilaoonline.net/lote/detalhe/187283", " CARRETA 4 RODAS PARA TRATOR MASSEY FERGUSON")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7.500,00</t>
        </is>
      </c>
      <c r="F142" s="4" t="inlineStr">
        <is>
          <t>200.00</t>
        </is>
      </c>
    </row>
    <row collapsed="false" customFormat="false" customHeight="false" hidden="false" ht="12.1" outlineLevel="0" r="143">
      <c r="A143" s="5" t="s">
        <f>=HYPERLINK("https://www.leilaoonline.net/lote/detalhe/187260", "7009")</f>
      </c>
      <c r="B143" s="4" t="s">
        <f>=HYPERLINK("https://www.leilaoonline.net/lote/detalhe/187260", " Reboque Ano 1995. Marca Lençois RRTC")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6.900,00</t>
        </is>
      </c>
      <c r="F143" s="4" t="inlineStr">
        <is>
          <t>250.00</t>
        </is>
      </c>
    </row>
    <row collapsed="false" customFormat="false" customHeight="false" hidden="false" ht="12.1" outlineLevel="0" r="144">
      <c r="A144" s="5" t="s">
        <f>=HYPERLINK("https://www.leilaoonline.net/lote/detalhe/187249", "7014")</f>
      </c>
      <c r="B144" s="4" t="s">
        <f>=HYPERLINK("https://www.leilaoonline.net/lote/detalhe/187249", "CARRETA REBOQUE BAÚ ANO 2022 (SEM  USO)")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11.000,00</t>
        </is>
      </c>
      <c r="F144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2026-05-15T04:58:42.00Z</dcterms:created>
  <dc:creator>Tellks Tecnologia</dc:creator>
  <cp:revision>0</cp:revision>
</cp:coreProperties>
</file>