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340 LOTES: 17 CAMINHÕES - 15 TRATORES - 60 REBOQUES/SEMI - IMPLEMENTOS AGRÍCOLAS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=HYPERLINK("https://www.leilaoonline.net/lote/detalhe/224712", "455")</f>
      </c>
      <c r="B11" s="4" t="s">
        <f>=HYPERLINK("https://www.leilaoonline.net/lote/detalhe/224712",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=HYPERLINK("https://www.leilaoonline.net/lote/detalhe/224713", "850")</f>
      </c>
      <c r="B12" s="4" t="s">
        <f>=HYPERLINK("https://www.leilaoonline.net/lote/detalhe/224713", "REBOQUE RODOVIARIA RQ CI PR; COM BAZUKA; ANO 1992/1992; AMARELO. - FR4450631. - LOC. CAARAPÓ")</f>
      </c>
      <c r="C12" s="4" t="inlineStr">
        <is>
          <t>Vendido</t>
        </is>
      </c>
      <c r="D12" s="4" t="inlineStr">
        <is>
          <t>2</t>
        </is>
      </c>
      <c r="E12" s="5" t="inlineStr">
        <is>
          <t>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=HYPERLINK("https://www.leilaoonline.net/lote/detalhe/220242", "5035")</f>
      </c>
      <c r="B13" s="4" t="s">
        <f>=HYPERLINK("https://www.leilaoonline.net/lote/detalhe/220242", "TANQUE CILINDRICO VERTICAL MAT POLETILE. (APROX. 15.000 LITROS) - FR209865. - LOC. RAFARD")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=HYPERLINK("https://www.leilaoonline.net/lote/detalhe/226009", "5043")</f>
      </c>
      <c r="B14" s="4" t="s">
        <f>=HYPERLINK("https://www.leilaoonline.net/lote/detalhe/226009", "ÁREA DE VIVÊNCIA PEQUENA; VERDE. - FR14004624. - LOC. SANTA ELISA")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=HYPERLINK("https://www.leilaoonline.net/lote/detalhe/220201", "8000")</f>
      </c>
      <c r="B15" s="4" t="s">
        <f>=HYPERLINK("https://www.leilaoonline.net/lote/detalhe/220201", "3 CULTIVADORES. - FR4445230 /FR4445018 /FR4445231. - LOC CAARAPÓ")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=HYPERLINK("https://www.leilaoonline.net/lote/detalhe/222905", "8003")</f>
      </c>
      <c r="B16" s="4" t="s">
        <f>=HYPERLINK("https://www.leilaoonline.net/lote/detalhe/222905", "CAMINHÃO MERCEDES BENZ 3344S 6X4; ANO 2016/2016; BRANCO. - FR4415055. - CAARAPÓ")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85.000,00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=HYPERLINK("https://www.leilaoonline.net/lote/detalhe/224711", "8004")</f>
      </c>
      <c r="B17" s="4" t="s">
        <f>=HYPERLINK("https://www.leilaoonline.net/lote/detalhe/224711", "2 CARRETAS DE PLANTIO PLATAFORMA HIDRÁULICA. - FR4445337/FR4445341. - LOC. CAARAPÓ")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=HYPERLINK("https://www.leilaoonline.net/lote/detalhe/225982", "9015")</f>
      </c>
      <c r="B18" s="4" t="s">
        <f>=HYPERLINK("https://www.leilaoonline.net/lote/detalhe/225982", "TRANSBORDO CIVEMASA TAC 10500; ANO 2009. - FR4445082. - LOC. CAARAPÓ ")</f>
      </c>
      <c r="C18" s="4" t="inlineStr">
        <is>
          <t>Vendido</t>
        </is>
      </c>
      <c r="D18" s="4" t="inlineStr">
        <is>
          <t>6</t>
        </is>
      </c>
      <c r="E18" s="5" t="inlineStr">
        <is>
          <t>15.000,01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=HYPERLINK("https://www.leilaoonline.net/lote/detalhe/220202", "9019")</f>
      </c>
      <c r="B19" s="4" t="s">
        <f>=HYPERLINK("https://www.leilaoonline.net/lote/detalhe/220202", "CARRETINHA DE TRANSPORTE DE TUBOS; ANO 2017. - FR4445289. - LOC. CAARAPÓ")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=HYPERLINK("https://www.leilaoonline.net/lote/detalhe/220241", "9023")</f>
      </c>
      <c r="B20" s="4" t="s">
        <f>=HYPERLINK("https://www.leilaoonline.net/lote/detalhe/220241", "CARRETINHA DE TRANSPORTE DE TUBOS; ANO 2017. - FR4445290. - LOC. CAARAPÓ")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=HYPERLINK("https://www.leilaoonline.net/lote/detalhe/220243", "9028")</f>
      </c>
      <c r="B21" s="4" t="s">
        <f>=HYPERLINK("https://www.leilaoonline.net/lote/detalhe/220243", "2 ENLEIRADEIRAS DE PALHA. - FR4445292. - LOC. CAARAPÓ")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=HYPERLINK("https://www.leilaoonline.net/lote/detalhe/225948", "11269")</f>
      </c>
      <c r="B22" s="4" t="s">
        <f>=HYPERLINK("https://www.leilaoonline.net/lote/detalhe/225948", "PLANTADORA DE CANA ATA PCP 1102; ANO 2012. - FR92830. - LOC. JUNQUEIRA")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=HYPERLINK("https://www.leilaoonline.net/lote/detalhe/220274", "11490")</f>
      </c>
      <c r="B23" s="4" t="s">
        <f>=HYPERLINK("https://www.leilaoonline.net/lote/detalhe/220274", "CARROCERIA COMBOIO GASCOM. - S/FR. - LOC. CONTINENTAL")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=HYPERLINK("https://www.leilaoonline.net/lote/detalhe/225941", "16383")</f>
      </c>
      <c r="B24" s="4" t="s">
        <f>=HYPERLINK("https://www.leilaoonline.net/lote/detalhe/225941", "CAMINHÃO TRANSBORDO VOLKSWAGEN 31.320 CNC 6X4; ANO 2010/2010; BRANCO. - FR91234. - LOC. UNIVALEM")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104.000,00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=HYPERLINK("https://www.leilaoonline.net/lote/detalhe/220282", "16484")</f>
      </c>
      <c r="B25" s="4" t="s">
        <f>=HYPERLINK("https://www.leilaoonline.net/lote/detalhe/220282", "PLANTADORA DMB; PCP 6000; ANO 2010. - FR88897. - LOC. GASA")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=HYPERLINK("https://www.leilaoonline.net/lote/detalhe/220304", "16573")</f>
      </c>
      <c r="B26" s="4" t="s">
        <f>=HYPERLINK("https://www.leilaoonline.net/lote/detalhe/220304", "PLANTADORA DMB; ANO 2012. - S/FR. - LOC. BENALCOOL")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=HYPERLINK("https://www.leilaoonline.net/lote/detalhe/220236", "17332")</f>
      </c>
      <c r="B27" s="4" t="s">
        <f>=HYPERLINK("https://www.leilaoonline.net/lote/detalhe/220236", "CARRETA FARDO DE PALHA M12010, ANO 2012. - FR48311. - LOC. IPAUSSU")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=HYPERLINK("https://www.leilaoonline.net/lote/detalhe/220302", "20647")</f>
      </c>
      <c r="B28" s="4" t="s">
        <f>=HYPERLINK("https://www.leilaoonline.net/lote/detalhe/220302", "TRITURADOR DE CANA TRC VICON; ANO 2013. - FR25280. - LOC. BOM RETIRO")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=HYPERLINK("https://www.leilaoonline.net/lote/detalhe/220244", "30087")</f>
      </c>
      <c r="B29" s="4" t="s">
        <f>=HYPERLINK("https://www.leilaoonline.net/lote/detalhe/220244", "ELIMINADOR DE SOQUEIRA CIVEMASA; ANO 2018. - FR140065. - LOC. RAFARD")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=HYPERLINK("https://www.leilaoonline.net/lote/detalhe/220287", "31026")</f>
      </c>
      <c r="B30" s="4" t="s">
        <f>=HYPERLINK("https://www.leilaoonline.net/lote/detalhe/220287", "SEMI REBOQUE TRUCK GALEGO SR, ANO 2004/2004, AZUL - FR10004100. - LOC. CONTINENTAL 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=HYPERLINK("https://www.leilaoonline.net/lote/detalhe/225981", "31288")</f>
      </c>
      <c r="B31" s="4" t="s">
        <f>=HYPERLINK("https://www.leilaoonline.net/lote/detalhe/225981", "2 TRANSBORDOS CIVEMASA TAC 10500; ANO 2010. - FR4445142/FR4445085. - LOC. CAARAPÓ ")</f>
      </c>
      <c r="C31" s="4" t="inlineStr">
        <is>
          <t>Vendido</t>
        </is>
      </c>
      <c r="D31" s="4" t="inlineStr">
        <is>
          <t>6</t>
        </is>
      </c>
      <c r="E31" s="5" t="inlineStr">
        <is>
          <t>22.000,01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=HYPERLINK("https://www.leilaoonline.net/lote/detalhe/220267", "31312")</f>
      </c>
      <c r="B32" s="4" t="s">
        <f>=HYPERLINK("https://www.leilaoonline.net/lote/detalhe/220267", "DISTRIBUIDORA DE ADUBO 3 HASTE DMB; ANO 2014. - FR9003126. - LOC RIO BRILHANTE")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=HYPERLINK("https://www.leilaoonline.net/lote/detalhe/225902", "31316")</f>
      </c>
      <c r="B33" s="4" t="s">
        <f>=HYPERLINK("https://www.leilaoonline.net/lote/detalhe/225902", " 2 CHASSIS DE DOLLY. (VENDA SEM DOC.) - FR5004695/FR5004905. -  LOC. RIO BRILHANTE")</f>
      </c>
      <c r="C33" s="4" t="inlineStr">
        <is>
          <t>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=HYPERLINK("https://www.leilaoonline.net/lote/detalhe/220234", "31439")</f>
      </c>
      <c r="B34" s="4" t="s">
        <f>=HYPERLINK("https://www.leilaoonline.net/lote/detalhe/220234", "CARRETA SERVIÇOS DIVERSOS; ANO 2012. - FR10003166. - LOC CONTINENTAL")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=HYPERLINK("https://www.leilaoonline.net/lote/detalhe/220235", "31443")</f>
      </c>
      <c r="B35" s="4" t="s">
        <f>=HYPERLINK("https://www.leilaoonline.net/lote/detalhe/220235", "2 CARRETINHAS. - FR10003212/FR10003213. - LOC CONTINENTAL")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=HYPERLINK("https://www.leilaoonline.net/lote/detalhe/220268", "31457")</f>
      </c>
      <c r="B36" s="4" t="s">
        <f>=HYPERLINK("https://www.leilaoonline.net/lote/detalhe/220268", "PREPARADOR DE SOLO PSPC ANTONIOSI; ANO 2013. - FR140003. - LOC. BOM RETIRO")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=HYPERLINK("https://www.leilaoonline.net/lote/detalhe/225923", "31501")</f>
      </c>
      <c r="B37" s="4" t="s">
        <f>=HYPERLINK("https://www.leilaoonline.net/lote/detalhe/225923", "TRATOR CASE MX 235; ANO 2014. - FR90998. - LOC. GASA")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61.000,00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=HYPERLINK("https://www.leilaoonline.net/lote/detalhe/220214", "31506")</f>
      </c>
      <c r="B38" s="4" t="s">
        <f>=HYPERLINK("https://www.leilaoonline.net/lote/detalhe/220214", "TRANSBORDO ANTONIOSI ATA 12000; CAP. 12 TON. ANO 2015. - FR188712. - LOC. GASA")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=HYPERLINK("https://www.leilaoonline.net/lote/detalhe/220210", "31507")</f>
      </c>
      <c r="B39" s="4" t="s">
        <f>=HYPERLINK("https://www.leilaoonline.net/lote/detalhe/220210", "TRANSBORDO ANTONIOSI ATA 12000; CAP. 12 TON. ANO 2015. - FR188733. - LOC. GASA")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=HYPERLINK("https://www.leilaoonline.net/lote/detalhe/220213", "31509")</f>
      </c>
      <c r="B40" s="4" t="s">
        <f>=HYPERLINK("https://www.leilaoonline.net/lote/detalhe/220213", "TRANSBORDO ANTONIOSI ATA 12000; CAP. 12 TON. ANO 2015. - FR188700. - LOC. GASA")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=HYPERLINK("https://www.leilaoonline.net/lote/detalhe/220292", "31511")</f>
      </c>
      <c r="B41" s="4" t="s">
        <f>=HYPERLINK("https://www.leilaoonline.net/lote/detalhe/220292", "TRANSBORDO ANTONIOSI ATA 12000; CAP. 12 TON. ANO 2015. - FR188734. - LOC. GASA")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=HYPERLINK("https://www.leilaoonline.net/lote/detalhe/220231", "31529")</f>
      </c>
      <c r="B42" s="4" t="s">
        <f>=HYPERLINK("https://www.leilaoonline.net/lote/detalhe/220231", "CAMINHÃO MERCEDES BENZ AXOR 3344S 6X4; ANO 2014/2014; BRANCA. (SEM MOTOR) - FR362091. - LOC BENALCOOL  (VENDA SOMENTE PARA COMPRADORES DO ESTADO DE SÃO PAULO)")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42.000,00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=HYPERLINK("https://www.leilaoonline.net/lote/detalhe/220239", "31688")</f>
      </c>
      <c r="B43" s="4" t="s">
        <f>=HYPERLINK("https://www.leilaoonline.net/lote/detalhe/220239", "LOTE CONTENDO: 4 CARRETINHAS DE SERVIÇOS GERAIS; ANO 2013. (VENDA SEM DOC.) - FR9003113/FR9003114/FR9003115/FR9003116. - LOC. MARACAJU")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=HYPERLINK("https://www.leilaoonline.net/lote/detalhe/225478", "31692")</f>
      </c>
      <c r="B44" s="4" t="s">
        <f>=HYPERLINK("https://www.leilaoonline.net/lote/detalhe/225478", "LOTE CONTENDO: 2 TRANSBORDOS CIVEMASA 13T TAC 13000; ANO 2006. - FR5004730/FR9004126. - LOC. MARACAJU")</f>
      </c>
      <c r="C44" s="4" t="inlineStr">
        <is>
          <t>Vendido</t>
        </is>
      </c>
      <c r="D44" s="4" t="inlineStr">
        <is>
          <t>2</t>
        </is>
      </c>
      <c r="E44" s="5" t="inlineStr">
        <is>
          <t>36.000,00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=HYPERLINK("https://www.leilaoonline.net/lote/detalhe/225479", "31693")</f>
      </c>
      <c r="B45" s="4" t="s">
        <f>=HYPERLINK("https://www.leilaoonline.net/lote/detalhe/225479", "LOTE CONTENDO: 2 TRANSBORDOS CIVEMASA 13T TAC 13000; ANO 2008. - FR9004123/FR4004808. - LOC. MARACAJU")</f>
      </c>
      <c r="C45" s="4" t="inlineStr">
        <is>
          <t>Vendido</t>
        </is>
      </c>
      <c r="D45" s="4" t="inlineStr">
        <is>
          <t>2</t>
        </is>
      </c>
      <c r="E45" s="5" t="inlineStr">
        <is>
          <t>36.000,00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=HYPERLINK("https://www.leilaoonline.net/lote/detalhe/225480", "31699")</f>
      </c>
      <c r="B46" s="4" t="s">
        <f>=HYPERLINK("https://www.leilaoonline.net/lote/detalhe/225480", "LOTE CONTENDO: 3 TRANSBORDOS CIVEMASA 13T TAC 13000; ANO 2008. - FR5004731/FR5004732/FR9004103. - LOC. MARACAJU")</f>
      </c>
      <c r="C46" s="4" t="inlineStr">
        <is>
          <t>Vendido</t>
        </is>
      </c>
      <c r="D46" s="4" t="inlineStr">
        <is>
          <t>4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=HYPERLINK("https://www.leilaoonline.net/lote/detalhe/225903", "31719")</f>
      </c>
      <c r="B47" s="4" t="s">
        <f>=HYPERLINK("https://www.leilaoonline.net/lote/detalhe/225903", "APROX. 27 RADIADORES. - S/ FR. - LOC. RIO BRILHANTE")</f>
      </c>
      <c r="C47" s="4" t="inlineStr">
        <is>
          <t>Vendido</t>
        </is>
      </c>
      <c r="D47" s="4" t="inlineStr">
        <is>
          <t>85</t>
        </is>
      </c>
      <c r="E47" s="5" t="inlineStr">
        <is>
          <t>20.200,00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=HYPERLINK("https://www.leilaoonline.net/lote/detalhe/220250", "31733")</f>
      </c>
      <c r="B48" s="4" t="s">
        <f>=HYPERLINK("https://www.leilaoonline.net/lote/detalhe/220250", "TRATOR JOHN DEERE 7210J 4X4; ANO 2016. - FR4435154. - LOC. CAARAPÓ")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49.000,00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=HYPERLINK("https://www.leilaoonline.net/lote/detalhe/225991", "31755")</f>
      </c>
      <c r="B49" s="4" t="s">
        <f>=HYPERLINK("https://www.leilaoonline.net/lote/detalhe/225991", "ÁREA DE VIVÊNCIA 04 LUGARES; AZUL. - FR13004206. - LOC. MB")</f>
      </c>
      <c r="C49" s="4" t="inlineStr">
        <is>
          <t>Não vendido</t>
        </is>
      </c>
      <c r="D49" s="4" t="inlineStr">
        <is>
          <t>75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=HYPERLINK("https://www.leilaoonline.net/lote/detalhe/225978", "31772")</f>
      </c>
      <c r="B50" s="4" t="s">
        <f>=HYPERLINK("https://www.leilaoonline.net/lote/detalhe/225978", "SEMI REBOQUE RANDONSP SRCA CA; ANO 2013/2014; CINZA. - FR93764. - LOC. JUNQUEIRA")</f>
      </c>
      <c r="C50" s="4" t="inlineStr">
        <is>
          <t>Vendido</t>
        </is>
      </c>
      <c r="D50" s="4" t="inlineStr">
        <is>
          <t>20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=HYPERLINK("https://www.leilaoonline.net/lote/detalhe/225977", "31774")</f>
      </c>
      <c r="B51" s="4" t="s">
        <f>=HYPERLINK("https://www.leilaoonline.net/lote/detalhe/225977", "REBOQUE RANDONSP RQ CA; ANO 2010/2010; AZUL. - FR96764. - LOC. JUNQUEIRA")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=HYPERLINK("https://www.leilaoonline.net/lote/detalhe/225949", "31775")</f>
      </c>
      <c r="B52" s="4" t="s">
        <f>=HYPERLINK("https://www.leilaoonline.net/lote/detalhe/225949", "TRANSBORDO SANTAL; VT12; ANO 2013. - FR93864. - LOC. JUNQUEIRA")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=HYPERLINK("https://www.leilaoonline.net/lote/detalhe/225953", "31776")</f>
      </c>
      <c r="B53" s="4" t="s">
        <f>=HYPERLINK("https://www.leilaoonline.net/lote/detalhe/225953", "TRANSBORDO SMR 10500; 10TON. ANO 2008 - FR10135. - LOC. JUNQUEIRA")</f>
      </c>
      <c r="C53" s="4" t="inlineStr">
        <is>
          <t>Vendido</t>
        </is>
      </c>
      <c r="D53" s="4" t="inlineStr">
        <is>
          <t>4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=HYPERLINK("https://www.leilaoonline.net/lote/detalhe/225952", "31777")</f>
      </c>
      <c r="B54" s="4" t="s">
        <f>=HYPERLINK("https://www.leilaoonline.net/lote/detalhe/225952", "TRANSBORDO SANTAL VT 10T; ANO 2009. - FR10148. - LOC. JUNQUEIRA")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=HYPERLINK("https://www.leilaoonline.net/lote/detalhe/225966", "31778")</f>
      </c>
      <c r="B55" s="4" t="s">
        <f>=HYPERLINK("https://www.leilaoonline.net/lote/detalhe/225966", "CULTIVADOR C/ 02 TANQUES CARDEROLI; ANO 2015; AZUL. - S/FR. - LOC. JUNQUEIRA")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=HYPERLINK("https://www.leilaoonline.net/lote/detalhe/225965", "31781")</f>
      </c>
      <c r="B56" s="4" t="s">
        <f>=HYPERLINK("https://www.leilaoonline.net/lote/detalhe/225965", "SEMI REBOQUE RANDON SR CA; ANO 2007/2007; AZUL. - FR93629. - LOC. JUNQUEIRA")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=HYPERLINK("https://www.leilaoonline.net/lote/detalhe/225955", "31782")</f>
      </c>
      <c r="B57" s="4" t="s">
        <f>=HYPERLINK("https://www.leilaoonline.net/lote/detalhe/225955", "CULTIVADOR DMB; ANO 2004. - FR92682. - LOC. JUNQUEIRA")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=HYPERLINK("https://www.leilaoonline.net/lote/detalhe/222423", "31786")</f>
      </c>
      <c r="B58" s="4" t="s">
        <f>=HYPERLINK("https://www.leilaoonline.net/lote/detalhe/222423", "REDUTOR DE BAIXA 460 RENK ZANINI; C/02 MOTORES; 02 BOMBAS DE ÓLEO E 01 FILTRO DUPLO SFAY; COM ENGRENAGEM RESERVA. - FR31205. - LOC. JUNQUEIRA")</f>
      </c>
      <c r="C58" s="4" t="inlineStr">
        <is>
          <t>Vendido</t>
        </is>
      </c>
      <c r="D58" s="4" t="inlineStr">
        <is>
          <t>44</t>
        </is>
      </c>
      <c r="E58" s="5" t="inlineStr">
        <is>
          <t>30.500,00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=HYPERLINK("https://www.leilaoonline.net/lote/detalhe/225935", "31788")</f>
      </c>
      <c r="B59" s="4" t="s">
        <f>=HYPERLINK("https://www.leilaoonline.net/lote/detalhe/225935", "CAMINHÃO MERCEDES BENZ AXOR 3344S 6X4; ANO 2014/2014; BRANCO. - FR10623. - LOC. UNIVALEM")</f>
      </c>
      <c r="C59" s="4" t="inlineStr">
        <is>
          <t>Vendido</t>
        </is>
      </c>
      <c r="D59" s="4" t="inlineStr">
        <is>
          <t>70</t>
        </is>
      </c>
      <c r="E59" s="5" t="inlineStr">
        <is>
          <t>135.000,00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=HYPERLINK("https://www.leilaoonline.net/lote/detalhe/225938", "31789")</f>
      </c>
      <c r="B60" s="4" t="s">
        <f>=HYPERLINK("https://www.leilaoonline.net/lote/detalhe/225938", "CAMINHÃO TRANSBORDO VOLKSWAGEN 31.320 CNC 6X4; ANO 2010/2010; BRANCO. - FR81490. - LOC. UNIVALEM")</f>
      </c>
      <c r="C60" s="4" t="inlineStr">
        <is>
          <t>Não vendido</t>
        </is>
      </c>
      <c r="D60" s="4" t="inlineStr">
        <is>
          <t>72</t>
        </is>
      </c>
      <c r="E60" s="5" t="inlineStr">
        <is>
          <t>111.000,00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=HYPERLINK("https://www.leilaoonline.net/lote/detalhe/220246", "31798")</f>
      </c>
      <c r="B61" s="4" t="s">
        <f>=HYPERLINK("https://www.leilaoonline.net/lote/detalhe/220246", "CARRETA DISTRIBUIDORA DE TORTA SPANDER; ANO 2015. - FR189004. - LOC. GASA")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=HYPERLINK("https://www.leilaoonline.net/lote/detalhe/220233", "31811")</f>
      </c>
      <c r="B62" s="4" t="s">
        <f>=HYPERLINK("https://www.leilaoonline.net/lote/detalhe/220233", "LOTE CONTENDO: 03 DESENLEIRADORES. - FR103095/ FR103096/ FR103094. - LOC. BARRA")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=HYPERLINK("https://www.leilaoonline.net/lote/detalhe/220232", "31815")</f>
      </c>
      <c r="B63" s="4" t="s">
        <f>=HYPERLINK("https://www.leilaoonline.net/lote/detalhe/220232", "02 ESTEIRAS DE 1,00X1,50; 02 DETECTORES DE METAL; 01 QUEBRA TORRÃO DE AÇUCAR; 01 ESTEIRA CURVA 1,00X2,00 APROX. - FR202769. - LOC. BARRA 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=HYPERLINK("https://www.leilaoonline.net/lote/detalhe/220230", "31831")</f>
      </c>
      <c r="B64" s="4" t="s">
        <f>=HYPERLINK("https://www.leilaoonline.net/lote/detalhe/220230", "TRATOR CORTADOR DE GRAMA JOHN DEERE D170; ANO 2015. - FR19629. - LOC. SANTA CÂNDIDA")</f>
      </c>
      <c r="C64" s="4" t="inlineStr">
        <is>
          <t>Não vendido</t>
        </is>
      </c>
      <c r="D64" s="4" t="inlineStr">
        <is>
          <t>16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=HYPERLINK("https://www.leilaoonline.net/lote/detalhe/220237", "31891")</f>
      </c>
      <c r="B65" s="4" t="s">
        <f>=HYPERLINK("https://www.leilaoonline.net/lote/detalhe/220237", "1 TALHA 3F 24VCA NERM032SD-SD 3; 2TO 8M FABR. KING TA; FR200273 / 1 TALHA ELETRICA CAPAC. 3 TON. MOD. ER2032; FR200269. - LOC. IPAUSSU")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=HYPERLINK("https://www.leilaoonline.net/lote/detalhe/225907", "31908")</f>
      </c>
      <c r="B66" s="4" t="s">
        <f>=HYPERLINK("https://www.leilaoonline.net/lote/detalhe/225907", "TRANSBORDO ANTONIOSI ATA 12000; ANO 2012. - FR123762. - LOC. MUNDIAL ")</f>
      </c>
      <c r="C66" s="4" t="inlineStr">
        <is>
          <t>Vendido</t>
        </is>
      </c>
      <c r="D66" s="4" t="inlineStr">
        <is>
          <t>25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=HYPERLINK("https://www.leilaoonline.net/lote/detalhe/220269", "31911")</f>
      </c>
      <c r="B67" s="4" t="s">
        <f>=HYPERLINK("https://www.leilaoonline.net/lote/detalhe/220269", "PLANTADORA DE CANA DMB PCP 6000; ANO 2012. - FR112340. - LOC. MUNDIAL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=HYPERLINK("https://www.leilaoonline.net/lote/detalhe/220303", "31919")</f>
      </c>
      <c r="B68" s="4" t="s">
        <f>=HYPERLINK("https://www.leilaoonline.net/lote/detalhe/220303", "CARRETA DISTRIBUIDORA TORTA SOLLUS SPANDER; ANO 2012. - FR173563. - LOC. BENALCOOL")</f>
      </c>
      <c r="C68" s="4" t="inlineStr">
        <is>
          <t>Vendido</t>
        </is>
      </c>
      <c r="D68" s="4" t="inlineStr">
        <is>
          <t>2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=HYPERLINK("https://www.leilaoonline.net/lote/detalhe/220240", "31943")</f>
      </c>
      <c r="B69" s="4" t="s">
        <f>=HYPERLINK("https://www.leilaoonline.net/lote/detalhe/220240", "PLANTADORA DMB; ANO 2013. - FR9003138. - LOC. RIO BRILHANTE 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=HYPERLINK("https://www.leilaoonline.net/lote/detalhe/220215", "32045")</f>
      </c>
      <c r="B70" s="4" t="s">
        <f>=HYPERLINK("https://www.leilaoonline.net/lote/detalhe/220215", "APROX. 100 PEÇAS DIVERSAS DE EQUIPAMENTOS AGRÍCOLAS; VEJA DESCRITIVO DE ITENS. - S/FR. - LOC. CAARAPÓ")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=HYPERLINK("https://www.leilaoonline.net/lote/detalhe/220270", "32051")</f>
      </c>
      <c r="B71" s="4" t="s">
        <f>=HYPERLINK("https://www.leilaoonline.net/lote/detalhe/220270", "HIDROROLL METALMAG; ANO 2008. (ROLÃO DE VINHAÇA) - FR48182. - LOC. IPAUSSU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=HYPERLINK("https://www.leilaoonline.net/lote/detalhe/222964", "32054")</f>
      </c>
      <c r="B72" s="4" t="s">
        <f>=HYPERLINK("https://www.leilaoonline.net/lote/detalhe/222964", "TRANSBORDO TESTON PT22000 22T; ANO 2017. - FR4445279. - LOC. RIO BRILHANTE")</f>
      </c>
      <c r="C72" s="4" t="inlineStr">
        <is>
          <t>Não vendido</t>
        </is>
      </c>
      <c r="D72" s="4" t="inlineStr">
        <is>
          <t>35</t>
        </is>
      </c>
      <c r="E72" s="5" t="inlineStr">
        <is>
          <t>92.000,00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=HYPERLINK("https://www.leilaoonline.net/lote/detalhe/220256", "32084")</f>
      </c>
      <c r="B73" s="4" t="s">
        <f>=HYPERLINK("https://www.leilaoonline.net/lote/detalhe/220256", "TRATOR CASE MX 260 MAGNUM 4X4; ANO 2017. - FR20373. - LOC. SANTA CÂNDIDA")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140.000,00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=HYPERLINK("https://www.leilaoonline.net/lote/detalhe/220225", "32089")</f>
      </c>
      <c r="B74" s="4" t="s">
        <f>=HYPERLINK("https://www.leilaoonline.net/lote/detalhe/220225", "3 SILOS NAS MEDIDAS: Nº 1 CAP. 193M³ MED. 0,80X6,35X12M (SAI-LP-0009) - Nº 2 CAP. 203M³ MED. 0,80X5,46X12,74M - (SAI-LP-0010) - Nº 3 CAP. 193M³ MED. 0,80X6,35X12M (SAI-LP-0011) UMA TORRE ELEVADORA - LOC. LAGOA DA PRATA")</f>
      </c>
      <c r="C74" s="4" t="inlineStr">
        <is>
          <t>Não vendido</t>
        </is>
      </c>
      <c r="D74" s="4" t="inlineStr">
        <is>
          <t>33</t>
        </is>
      </c>
      <c r="E74" s="5" t="inlineStr">
        <is>
          <t>80.000,00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=HYPERLINK("https://www.leilaoonline.net/lote/detalhe/220284", "32094")</f>
      </c>
      <c r="B75" s="4" t="s">
        <f>=HYPERLINK("https://www.leilaoonline.net/lote/detalhe/220284", " DESENVERNIZADEIRA. - S/FR. - LOC. MARACAÍ")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=HYPERLINK("https://www.leilaoonline.net/lote/detalhe/220321", "32109")</f>
      </c>
      <c r="B76" s="4" t="s">
        <f>=HYPERLINK("https://www.leilaoonline.net/lote/detalhe/220321", "APROX. 10 TON. DE SUCATA DE PLÁSTICOS EM GERAL; PAPÉIS; RAFIA E RECHEIO DE TORRE. - S/FR. - LOC. IPAUSSU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0,10</t>
        </is>
      </c>
      <c r="F76" s="4" t="inlineStr">
        <is>
          <t>0.01</t>
        </is>
      </c>
    </row>
    <row collapsed="false" customFormat="false" customHeight="false" hidden="false" ht="12.1" outlineLevel="0" r="77">
      <c r="A77" s="5" t="s">
        <f>=HYPERLINK("https://www.leilaoonline.net/lote/detalhe/222018", "32110")</f>
      </c>
      <c r="B77" s="4" t="s">
        <f>=HYPERLINK("https://www.leilaoonline.net/lote/detalhe/222018", "EMPILHADEIRA CLARK A GÁS; MOD. G300HY; 3000; ANO 1992. - S/FR. - LOC. MANAUS")</f>
      </c>
      <c r="C77" s="4" t="inlineStr">
        <is>
          <t>Vendido</t>
        </is>
      </c>
      <c r="D77" s="4" t="inlineStr">
        <is>
          <t>7</t>
        </is>
      </c>
      <c r="E77" s="5" t="inlineStr">
        <is>
          <t>17.000,00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=HYPERLINK("https://www.leilaoonline.net/lote/detalhe/220265", "32115")</f>
      </c>
      <c r="B78" s="4" t="s">
        <f>=HYPERLINK("https://www.leilaoonline.net/lote/detalhe/220265", "CONJUNTO CANAVIEIRO - REB. SERGOMEL RSCPI 4E; ANO 2014/2014; CINZA. / SEMI-REB. SERGOMEL SRSCPPI 2E; ANO 2014/2014; CINIZA. - FR361758/FR361755. - LOC. SERRA")</f>
      </c>
      <c r="C78" s="4" t="inlineStr">
        <is>
          <t>Não vendido</t>
        </is>
      </c>
      <c r="D78" s="4" t="inlineStr">
        <is>
          <t>86</t>
        </is>
      </c>
      <c r="E78" s="5" t="inlineStr">
        <is>
          <t>135.000,00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=HYPERLINK("https://www.leilaoonline.net/lote/detalhe/220266", "32117")</f>
      </c>
      <c r="B79" s="4" t="s">
        <f>=HYPERLINK("https://www.leilaoonline.net/lote/detalhe/220266", "CONJUNTO CANAVIEIRO - REB. SERGOMEL RSCPI 4E; ANO 2014/2014; CINZA. / SEMI-REB. SERGOMEL SRSCPI 2E; ANO 2014/2014; CINZA. - FR134106/FR134094. - LOC. SERRA")</f>
      </c>
      <c r="C79" s="4" t="inlineStr">
        <is>
          <t>Não vendido</t>
        </is>
      </c>
      <c r="D79" s="4" t="inlineStr">
        <is>
          <t>94</t>
        </is>
      </c>
      <c r="E79" s="5" t="inlineStr">
        <is>
          <t>134.000,00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=HYPERLINK("https://www.leilaoonline.net/lote/detalhe/222021", "32123")</f>
      </c>
      <c r="B80" s="4" t="s">
        <f>=HYPERLINK("https://www.leilaoonline.net/lote/detalhe/222021", "SEMI REBOQUE RANDON SRCA CA; ANO 2008/2008; AMARELO. - FR4451166. - LOC. CAARAPÓ")</f>
      </c>
      <c r="C80" s="4" t="inlineStr">
        <is>
          <t>Vendido</t>
        </is>
      </c>
      <c r="D80" s="4" t="inlineStr">
        <is>
          <t>14</t>
        </is>
      </c>
      <c r="E80" s="5" t="inlineStr">
        <is>
          <t>38.000,00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=HYPERLINK("https://www.leilaoonline.net/lote/detalhe/222022", "32124")</f>
      </c>
      <c r="B81" s="4" t="s">
        <f>=HYPERLINK("https://www.leilaoonline.net/lote/detalhe/222022", "SEMI REBOQUE RANDONSP SRCA CA; ANO 2010/2011; AMARELO. - FR4451287. - LOC. CAARAPO")</f>
      </c>
      <c r="C81" s="4" t="inlineStr">
        <is>
          <t>Vendido</t>
        </is>
      </c>
      <c r="D81" s="4" t="inlineStr">
        <is>
          <t>29</t>
        </is>
      </c>
      <c r="E81" s="5" t="inlineStr">
        <is>
          <t>58.000,00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=HYPERLINK("https://www.leilaoonline.net/lote/detalhe/222023", "32125")</f>
      </c>
      <c r="B82" s="4" t="s">
        <f>=HYPERLINK("https://www.leilaoonline.net/lote/detalhe/222023", "REBOQUE RANDONSP RQ CA; ANO 2010/2010; AZUL. - FR96820. - LOC. CAARAPÓ")</f>
      </c>
      <c r="C82" s="4" t="inlineStr">
        <is>
          <t>Não vendido</t>
        </is>
      </c>
      <c r="D82" s="4" t="inlineStr">
        <is>
          <t>14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=HYPERLINK("https://www.leilaoonline.net/lote/detalhe/223156", "32126")</f>
      </c>
      <c r="B83" s="4" t="s">
        <f>=HYPERLINK("https://www.leilaoonline.net/lote/detalhe/223156", "MESA DE PEBOLIM. - S/FR. - LOC. DESTIVALE")</f>
      </c>
      <c r="C83" s="4" t="inlineStr">
        <is>
          <t>Vendido</t>
        </is>
      </c>
      <c r="D83" s="4" t="inlineStr">
        <is>
          <t>8</t>
        </is>
      </c>
      <c r="E83" s="5" t="inlineStr">
        <is>
          <t>150,00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=HYPERLINK("https://www.leilaoonline.net/lote/detalhe/224629", "32127")</f>
      </c>
      <c r="B84" s="4" t="s">
        <f>=HYPERLINK("https://www.leilaoonline.net/lote/detalhe/224629", "APROX. 167 SUCATAS DE PNEUS DE MEDIDAS DIVERSAS; VEJA DESCRITIVO DE ITENS. - S/FR. - LOC. PASSATEMPO")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=HYPERLINK("https://www.leilaoonline.net/lote/detalhe/224630", "32128")</f>
      </c>
      <c r="B85" s="4" t="s">
        <f>=HYPERLINK("https://www.leilaoonline.net/lote/detalhe/224630", "APROX. 247 SUCATAS DE PNEUS DE MEDIDAS DIVERSAS; VEJA DESCRITIVO DE ITENS. - S/FR. - LOC. RIO BRILHANTE")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=HYPERLINK("https://www.leilaoonline.net/lote/detalhe/225041", "32129")</f>
      </c>
      <c r="B86" s="4" t="s">
        <f>=HYPERLINK("https://www.leilaoonline.net/lote/detalhe/225041", "APROX. 80 PNEUS USADOS DIVERSOS; VEJA DESCRITIVO DE ITENS. - S/FR. - LOC. BARRA")</f>
      </c>
      <c r="C86" s="4" t="inlineStr">
        <is>
          <t>Vendido</t>
        </is>
      </c>
      <c r="D86" s="4" t="inlineStr">
        <is>
          <t>62</t>
        </is>
      </c>
      <c r="E86" s="5" t="inlineStr">
        <is>
          <t>16.000,00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=HYPERLINK("https://www.leilaoonline.net/lote/detalhe/225042", "32130")</f>
      </c>
      <c r="B87" s="4" t="s">
        <f>=HYPERLINK("https://www.leilaoonline.net/lote/detalhe/225042", "APROX. 3 TON. DE BORRACHAS DE ESTEIRA. - S/FR. - LOC. SANTA ELISA")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1,00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=HYPERLINK("https://www.leilaoonline.net/lote/detalhe/225640", "32132")</f>
      </c>
      <c r="B88" s="4" t="s">
        <f>=HYPERLINK("https://www.leilaoonline.net/lote/detalhe/225640", "CARROCERIA TANQUE GASCOM; ANO 2006; F-114. - S/FR. - LOC. SANTA ELISA")</f>
      </c>
      <c r="C88" s="4" t="inlineStr">
        <is>
          <t>Vendido</t>
        </is>
      </c>
      <c r="D88" s="4" t="inlineStr">
        <is>
          <t>67</t>
        </is>
      </c>
      <c r="E88" s="5" t="inlineStr">
        <is>
          <t>44.000,00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=HYPERLINK("https://www.leilaoonline.net/lote/detalhe/225641", "32133")</f>
      </c>
      <c r="B89" s="4" t="s">
        <f>=HYPERLINK("https://www.leilaoonline.net/lote/detalhe/225641", "CARROCERIA TANQUE GASCOM; F-117. - S/FR. - LOC. SANTA ELISA")</f>
      </c>
      <c r="C89" s="4" t="inlineStr">
        <is>
          <t>Vendido</t>
        </is>
      </c>
      <c r="D89" s="4" t="inlineStr">
        <is>
          <t>64</t>
        </is>
      </c>
      <c r="E89" s="5" t="inlineStr">
        <is>
          <t>57.500,00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=HYPERLINK("https://www.leilaoonline.net/lote/detalhe/225642", "32134")</f>
      </c>
      <c r="B90" s="4" t="s">
        <f>=HYPERLINK("https://www.leilaoonline.net/lote/detalhe/225642", "CARROCERIA TANQUE GASCOM; F-54. - S/FR. - LOC. SANTA ELISA")</f>
      </c>
      <c r="C90" s="4" t="inlineStr">
        <is>
          <t>Vendido</t>
        </is>
      </c>
      <c r="D90" s="4" t="inlineStr">
        <is>
          <t>63</t>
        </is>
      </c>
      <c r="E90" s="5" t="inlineStr">
        <is>
          <t>47.000,00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=HYPERLINK("https://www.leilaoonline.net/lote/detalhe/225898", "32135")</f>
      </c>
      <c r="B91" s="4" t="s">
        <f>=HYPERLINK("https://www.leilaoonline.net/lote/detalhe/225898", "CAMINHÃO VOLKSWAGEN 15.180 EURO3 WORKER; ANO 2011/2012; BRANCO. - FR360444. - LOC. BONFIM")</f>
      </c>
      <c r="C91" s="4" t="inlineStr">
        <is>
          <t>Vendido</t>
        </is>
      </c>
      <c r="D91" s="4" t="inlineStr">
        <is>
          <t>26</t>
        </is>
      </c>
      <c r="E91" s="5" t="inlineStr">
        <is>
          <t>72.000,00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=HYPERLINK("https://www.leilaoonline.net/lote/detalhe/226063", "32136")</f>
      </c>
      <c r="B92" s="4" t="s">
        <f>=HYPERLINK("https://www.leilaoonline.net/lote/detalhe/226063", "APROX. 26 BOMBAS COSTAIS. - S/FR. - LOC. PARAÍSO")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=HYPERLINK("https://www.leilaoonline.net/lote/detalhe/220249", "32567")</f>
      </c>
      <c r="B93" s="4" t="s">
        <f>=HYPERLINK("https://www.leilaoonline.net/lote/detalhe/220249", "DESINLEIRADOR/ ENLEIRADOR NEW HOLLAND H5980; VERMELHO. - FR1101. - LOC. BIOMASSA")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=HYPERLINK("https://www.leilaoonline.net/lote/detalhe/220248", "32568")</f>
      </c>
      <c r="B94" s="4" t="s">
        <f>=HYPERLINK("https://www.leilaoonline.net/lote/detalhe/220248", "DESINLEIRADOR/ ENLEIRADOR NEW HOLLAND; AMARELO; ANO 2018. - FR7011590. - LOC. BIOMASSA")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=HYPERLINK("https://www.leilaoonline.net/lote/detalhe/220247", "32576")</f>
      </c>
      <c r="B95" s="4" t="s">
        <f>=HYPERLINK("https://www.leilaoonline.net/lote/detalhe/220247", "CARRETA SERVIÇOS DIVERSOS; ANO 2008. - FR71024. - LOC. DIAMANTE")</f>
      </c>
      <c r="C95" s="4" t="inlineStr">
        <is>
          <t>Vendido</t>
        </is>
      </c>
      <c r="D95" s="4" t="inlineStr">
        <is>
          <t>12</t>
        </is>
      </c>
      <c r="E95" s="5" t="inlineStr">
        <is>
          <t>3.700,00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=HYPERLINK("https://www.leilaoonline.net/lote/detalhe/220275", "32591")</f>
      </c>
      <c r="B96" s="4" t="s">
        <f>=HYPERLINK("https://www.leilaoonline.net/lote/detalhe/220275", "SEMI REBOQUE RANDON SR CA; ANO 2006/2007; VERDE. -  FR3628 - LOC. PASSATEMPO")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=HYPERLINK("https://www.leilaoonline.net/lote/detalhe/220286", "32598")</f>
      </c>
      <c r="B97" s="4" t="s">
        <f>=HYPERLINK("https://www.leilaoonline.net/lote/detalhe/220286", "TRANSBORDO SANTAL; ANO 2010. - FR5004767. - LOC. PASSATEMPO")</f>
      </c>
      <c r="C97" s="4" t="inlineStr">
        <is>
          <t>Vendido</t>
        </is>
      </c>
      <c r="D97" s="4" t="inlineStr">
        <is>
          <t>7</t>
        </is>
      </c>
      <c r="E97" s="5" t="inlineStr">
        <is>
          <t>16.000,00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=HYPERLINK("https://www.leilaoonline.net/lote/detalhe/220238", "32604")</f>
      </c>
      <c r="B98" s="4" t="s">
        <f>=HYPERLINK("https://www.leilaoonline.net/lote/detalhe/220238", "ENXADA ROTATIVA HOWARD; ANO 2014. - FR48159. - LOC. IPAUSSU")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=HYPERLINK("https://www.leilaoonline.net/lote/detalhe/220209", "32760")</f>
      </c>
      <c r="B99" s="4" t="s">
        <f>=HYPERLINK("https://www.leilaoonline.net/lote/detalhe/220209", "TRANSBORDO ANTONIOSI; ATA 12000; ANO 2015. - FR188707. - LOC. GASA")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=HYPERLINK("https://www.leilaoonline.net/lote/detalhe/220211", "32761")</f>
      </c>
      <c r="B100" s="4" t="s">
        <f>=HYPERLINK("https://www.leilaoonline.net/lote/detalhe/220211", "TRANSBORDO ANTONIOSI; ATA 12000; ANO 2015. - FR188722. - LOC. GASA")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19.000,00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=HYPERLINK("https://www.leilaoonline.net/lote/detalhe/220212", "32762")</f>
      </c>
      <c r="B101" s="4" t="s">
        <f>=HYPERLINK("https://www.leilaoonline.net/lote/detalhe/220212", "TRANSBORDO ANTONIOSI ATA 12.000 12T; ANO 2015. - FR188726. - LOC. GASA 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17.000,00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=HYPERLINK("https://www.leilaoonline.net/lote/detalhe/220271", "32764")</f>
      </c>
      <c r="B102" s="4" t="s">
        <f>=HYPERLINK("https://www.leilaoonline.net/lote/detalhe/220271", "COLHEDORA DE CANA JHON DEERE 3510; ANO 2008. - FR101438. - LOC. GASA")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=HYPERLINK("https://www.leilaoonline.net/lote/detalhe/220272", "32765")</f>
      </c>
      <c r="B103" s="4" t="s">
        <f>=HYPERLINK("https://www.leilaoonline.net/lote/detalhe/220272", "COLHEDORA DE CANA JHON DEERE; ANO 2008. - FR62213. - LOC. GASA")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=HYPERLINK("https://www.leilaoonline.net/lote/detalhe/220295", "32766")</f>
      </c>
      <c r="B104" s="4" t="s">
        <f>=HYPERLINK("https://www.leilaoonline.net/lote/detalhe/220295", "TRANSBORDO SANTAL; ANO 2013. - FR88953. - LOC. GASA")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=HYPERLINK("https://www.leilaoonline.net/lote/detalhe/220290", "32767")</f>
      </c>
      <c r="B105" s="4" t="s">
        <f>=HYPERLINK("https://www.leilaoonline.net/lote/detalhe/220290", "TRANSBORDO SANTAL; ANO 2013. - FR88954. - LOC. GASA")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=HYPERLINK("https://www.leilaoonline.net/lote/detalhe/223189", "32768")</f>
      </c>
      <c r="B106" s="4" t="s">
        <f>=HYPERLINK("https://www.leilaoonline.net/lote/detalhe/223189", " TRANSBORDO ANTONIOSI. - S/FR. - LOC. GASA")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=HYPERLINK("https://www.leilaoonline.net/lote/detalhe/220291", "32769")</f>
      </c>
      <c r="B107" s="4" t="s">
        <f>=HYPERLINK("https://www.leilaoonline.net/lote/detalhe/220291", "TRANSBORDO; ANO 2009. - FR84973.- LOC. GASA")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=HYPERLINK("https://www.leilaoonline.net/lote/detalhe/220273", "32772")</f>
      </c>
      <c r="B108" s="4" t="s">
        <f>=HYPERLINK("https://www.leilaoonline.net/lote/detalhe/220273", "PLANTADORA; ANO 2014. - FR140010. - LOC. MUNDIAL")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=HYPERLINK("https://www.leilaoonline.net/lote/detalhe/223191", "32773")</f>
      </c>
      <c r="B109" s="4" t="s">
        <f>=HYPERLINK("https://www.leilaoonline.net/lote/detalhe/223191", " TRATOR QUEIMADO. - S/FR. - LOC. UNIVALEM")</f>
      </c>
      <c r="C109" s="4" t="inlineStr">
        <is>
          <t>Vendido</t>
        </is>
      </c>
      <c r="D109" s="4" t="inlineStr">
        <is>
          <t>21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=HYPERLINK("https://www.leilaoonline.net/lote/detalhe/220289", "32779")</f>
      </c>
      <c r="B110" s="4" t="s">
        <f>=HYPERLINK("https://www.leilaoonline.net/lote/detalhe/220289", "TRANSBORDO SANTAL; ANO 2015. - FR173167. - LOC. BENALCOOL")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=HYPERLINK("https://www.leilaoonline.net/lote/detalhe/220288", "32780")</f>
      </c>
      <c r="B111" s="4" t="s">
        <f>=HYPERLINK("https://www.leilaoonline.net/lote/detalhe/220288", "TRANSBORDO SANTAL; ANO 2014. - FR173152. - LOC. BENALCOOL")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=HYPERLINK("https://www.leilaoonline.net/lote/detalhe/223192", "32784")</f>
      </c>
      <c r="B112" s="4" t="s">
        <f>=HYPERLINK("https://www.leilaoonline.net/lote/detalhe/223192", "TRATOR VALTRA. - S/FR. - LOC. BENALCOOL")</f>
      </c>
      <c r="C112" s="4" t="inlineStr">
        <is>
          <t>Lote retirado</t>
        </is>
      </c>
      <c r="D112" s="4" t="inlineStr">
        <is>
          <t>1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=HYPERLINK("https://www.leilaoonline.net/lote/detalhe/223188", "32785")</f>
      </c>
      <c r="B113" s="4" t="s">
        <f>=HYPERLINK("https://www.leilaoonline.net/lote/detalhe/223188", "TRATOR VALTRA. - S/FR. - LOC. BENALCOOL")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=HYPERLINK("https://www.leilaoonline.net/lote/detalhe/223190", "32786")</f>
      </c>
      <c r="B114" s="4" t="s">
        <f>=HYPERLINK("https://www.leilaoonline.net/lote/detalhe/223190", " COLHEDORA JHON DEERE 3520. - S/FR. - LOC. BENALCOOL")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=HYPERLINK("https://www.leilaoonline.net/lote/detalhe/223194", "32787")</f>
      </c>
      <c r="B115" s="4" t="s">
        <f>=HYPERLINK("https://www.leilaoonline.net/lote/detalhe/223194", " COLHEDORA JHON DEERE 3520. - S/FR. - LOC. BENALCOOL")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=HYPERLINK("https://www.leilaoonline.net/lote/detalhe/223193", "32788")</f>
      </c>
      <c r="B116" s="4" t="s">
        <f>=HYPERLINK("https://www.leilaoonline.net/lote/detalhe/223193", " REBOQUE COM TANQUE DE FIBRA. - S/FR. - LOC. BENALCOOL")</f>
      </c>
      <c r="C116" s="4" t="inlineStr">
        <is>
          <t>Não vendido</t>
        </is>
      </c>
      <c r="D116" s="4" t="inlineStr">
        <is>
          <t>35</t>
        </is>
      </c>
      <c r="E116" s="5" t="inlineStr">
        <is>
          <t>49.000,00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=HYPERLINK("https://www.leilaoonline.net/lote/detalhe/220203", "32801")</f>
      </c>
      <c r="B117" s="4" t="s">
        <f>=HYPERLINK("https://www.leilaoonline.net/lote/detalhe/220203", " 2 CONJUNTOS DE ESCADA E BRAÇO ARTICULADO PARA ABSTECIMENTO. - FR293878/FR292340/FR292802/FR292951/FR293420. - LOC. PASSATEMPO")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=HYPERLINK("https://www.leilaoonline.net/lote/detalhe/220293", "32815")</f>
      </c>
      <c r="B118" s="4" t="s">
        <f>=HYPERLINK("https://www.leilaoonline.net/lote/detalhe/220293", "REBOQUE ANTONINI; ANO 1994/1994; AZUL. - FR14004342. - LOC. RIO BRILHANTE")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=HYPERLINK("https://www.leilaoonline.net/lote/detalhe/220294", "32820")</f>
      </c>
      <c r="B119" s="4" t="s">
        <f>=HYPERLINK("https://www.leilaoonline.net/lote/detalhe/220294", "REBOQUE RANDON RQ CA; ANO 2007/2007; AZUL. - FR4667. - LOC. RIO BRILHANTE")</f>
      </c>
      <c r="C119" s="4" t="inlineStr">
        <is>
          <t>Vendido</t>
        </is>
      </c>
      <c r="D119" s="4" t="inlineStr">
        <is>
          <t>6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=HYPERLINK("https://www.leilaoonline.net/lote/detalhe/220216", "32826")</f>
      </c>
      <c r="B120" s="4" t="s">
        <f>=HYPERLINK("https://www.leilaoonline.net/lote/detalhe/220216", "UNIDADE DE CALIBRAÇÃO CAPAC. 5000L; ANO 2015. - FR192502. - LOC. CAARAPÓ")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2.700,00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=HYPERLINK("https://www.leilaoonline.net/lote/detalhe/220281", "32848")</f>
      </c>
      <c r="B121" s="4" t="s">
        <f>=HYPERLINK("https://www.leilaoonline.net/lote/detalhe/220281", "COLHEDORA JOHN DEERE 3510; ANO 2008. - FR101432. - LOC. GASA")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=HYPERLINK("https://www.leilaoonline.net/lote/detalhe/220208", "32849")</f>
      </c>
      <c r="B122" s="4" t="s">
        <f>=HYPERLINK("https://www.leilaoonline.net/lote/detalhe/220208", "TRANSBORDO ANTONIOSI ATA 12000; CAP. 12 TON. ANO 2015. - FR188715. - LOC. GASA")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=HYPERLINK("https://www.leilaoonline.net/lote/detalhe/220207", "32850")</f>
      </c>
      <c r="B123" s="4" t="s">
        <f>=HYPERLINK("https://www.leilaoonline.net/lote/detalhe/220207", "TRANSBORDO ANTONIOSI ATA 12000; CAP. 12 TON. ANO 2015. - FR188717. - LOC. GASA")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17.000,00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=HYPERLINK("https://www.leilaoonline.net/lote/detalhe/220206", "32851")</f>
      </c>
      <c r="B124" s="4" t="s">
        <f>=HYPERLINK("https://www.leilaoonline.net/lote/detalhe/220206", "TRANSBORDO ANTONIOSI ATA 12000; CAP. 12 TON. ANO 2015. - FR188731. - LOC. GASA")</f>
      </c>
      <c r="C124" s="4" t="inlineStr">
        <is>
          <t>Não vendido</t>
        </is>
      </c>
      <c r="D124" s="4" t="inlineStr">
        <is>
          <t>8</t>
        </is>
      </c>
      <c r="E124" s="5" t="inlineStr">
        <is>
          <t>18.000,00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=HYPERLINK("https://www.leilaoonline.net/lote/detalhe/220280", "32852")</f>
      </c>
      <c r="B125" s="4" t="s">
        <f>=HYPERLINK("https://www.leilaoonline.net/lote/detalhe/220280", "COLHEDORA JOHN DEERE 3522; ANO 2008. - FR188002. - LOC. GASA")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=HYPERLINK("https://www.leilaoonline.net/lote/detalhe/222019", "32853")</f>
      </c>
      <c r="B126" s="4" t="s">
        <f>=HYPERLINK("https://www.leilaoonline.net/lote/detalhe/222019", "REBOQUE RANDONSP CA; ANO 2012/2013; CINZA. - FR112531. - LOC. GASA")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=HYPERLINK("https://www.leilaoonline.net/lote/detalhe/220283", "32857")</f>
      </c>
      <c r="B127" s="4" t="s">
        <f>=HYPERLINK("https://www.leilaoonline.net/lote/detalhe/220283", "TRANSBORDO SANTAL; ANO 2011. - FR91293. - LOC. MUNDIAL")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=HYPERLINK("https://www.leilaoonline.net/lote/detalhe/220253", "32865")</f>
      </c>
      <c r="B128" s="4" t="s">
        <f>=HYPERLINK("https://www.leilaoonline.net/lote/detalhe/220253", "CAMINHÃO MERCEDES BENZ AXOR 3344S 6X4; ANO 2014/2014; BRANCO. - FR362060 - LOC. BONFIM ")</f>
      </c>
      <c r="C128" s="4" t="inlineStr">
        <is>
          <t>Não vendido</t>
        </is>
      </c>
      <c r="D128" s="4" t="inlineStr">
        <is>
          <t>41</t>
        </is>
      </c>
      <c r="E128" s="5" t="inlineStr">
        <is>
          <t>66.000,00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=HYPERLINK("https://www.leilaoonline.net/lote/detalhe/220278", "32909")</f>
      </c>
      <c r="B129" s="4" t="s">
        <f>=HYPERLINK("https://www.leilaoonline.net/lote/detalhe/220278", "COLHEDORA JOHN DEERE; ANO 2013. - FR10069. - LOC. BARRA")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=HYPERLINK("https://www.leilaoonline.net/lote/detalhe/220276", "32910")</f>
      </c>
      <c r="B130" s="4" t="s">
        <f>=HYPERLINK("https://www.leilaoonline.net/lote/detalhe/220276", "COLHEDORA JOHN DEERE; ANO 2011. - FR128513. - LOC. BARRA")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=HYPERLINK("https://www.leilaoonline.net/lote/detalhe/220305", "32932")</f>
      </c>
      <c r="B131" s="4" t="s">
        <f>=HYPERLINK("https://www.leilaoonline.net/lote/detalhe/220305", "HIDRO ROLL TURBOMAQ. - FR20164. - LOC. SANTA CÂNDIDA")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3.200,00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=HYPERLINK("https://www.leilaoonline.net/lote/detalhe/220277", "32939")</f>
      </c>
      <c r="B132" s="4" t="s">
        <f>=HYPERLINK("https://www.leilaoonline.net/lote/detalhe/220277", "COLHEDORA JOHN DEERE; ANO 2010. - FR50145. - LOC. DIAMANTE")</f>
      </c>
      <c r="C132" s="4" t="inlineStr">
        <is>
          <t>Lote retirado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=HYPERLINK("https://www.leilaoonline.net/lote/detalhe/220224", "32954")</f>
      </c>
      <c r="B133" s="4" t="s">
        <f>=HYPERLINK("https://www.leilaoonline.net/lote/detalhe/220224", "PREPARADOR DE SOLO PENTA LIPOW; ANO 2012. - FR103496. - LOC. JATAÍ")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2.600,00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=HYPERLINK("https://www.leilaoonline.net/lote/detalhe/220223", "32955")</f>
      </c>
      <c r="B134" s="4" t="s">
        <f>=HYPERLINK("https://www.leilaoonline.net/lote/detalhe/220223", "ENXADA ROTATIVA HOWARD ENGUNERING LIMITED; ANO 2014. - FR84719. - LOC. JATAÍ")</f>
      </c>
      <c r="C134" s="4" t="inlineStr">
        <is>
          <t>Não vendido</t>
        </is>
      </c>
      <c r="D134" s="4" t="inlineStr">
        <is>
          <t>6</t>
        </is>
      </c>
      <c r="E134" s="5" t="inlineStr">
        <is>
          <t>2.400,00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=HYPERLINK("https://www.leilaoonline.net/lote/detalhe/220255", "32964")</f>
      </c>
      <c r="B135" s="4" t="s">
        <f>=HYPERLINK("https://www.leilaoonline.net/lote/detalhe/220255", " 2 CARRETAS DE TRANSPORTE DE TUBOS; 1 CARRETA SERVIÇOS DIVERSOS. - FR1003132/FR14003247/FR14003601. - LOC. SANTA ELISA")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1.400,00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=HYPERLINK("https://www.leilaoonline.net/lote/detalhe/220254", "32976")</f>
      </c>
      <c r="B136" s="4" t="s">
        <f>=HYPERLINK("https://www.leilaoonline.net/lote/detalhe/220254", "APROX. 7 TURBINAS DIVERSAS ZANINI DIVERSAS; VEJA DESCRITIVO DE ITENS. - S/FR. - LOC. JUNQUEIRA")</f>
      </c>
      <c r="C136" s="4" t="inlineStr">
        <is>
          <t>Não vendido</t>
        </is>
      </c>
      <c r="D136" s="4" t="inlineStr">
        <is>
          <t>48</t>
        </is>
      </c>
      <c r="E136" s="5" t="inlineStr">
        <is>
          <t>36.500,00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=HYPERLINK("https://www.leilaoonline.net/lote/detalhe/220229", "32977")</f>
      </c>
      <c r="B137" s="4" t="s">
        <f>=HYPERLINK("https://www.leilaoonline.net/lote/detalhe/220229", "TANQUE VERTICAL DE ARMAZENAGEM DE SODA CAUSTICÁ. (FIBRA) - S/FR. - LOC. JUNQUEIRA 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600,00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=HYPERLINK("https://www.leilaoonline.net/lote/detalhe/226001", "32978")</f>
      </c>
      <c r="B138" s="4" t="s">
        <f>=HYPERLINK("https://www.leilaoonline.net/lote/detalhe/226001", " REBOQUE RANDONSP RQ CA; ANO 2013/2014; CINZA. - FR93757. - LOC. JUNQUEIRA")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49.000,00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=HYPERLINK("https://www.leilaoonline.net/lote/detalhe/226015", "32979")</f>
      </c>
      <c r="B139" s="4" t="s">
        <f>=HYPERLINK("https://www.leilaoonline.net/lote/detalhe/226015", " SEMI REBOQUE RANDONSP SRCA CA; ANO 2013/2014; CINZA. - FR93756. - LOC. JUNQUEIRA")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45.000,00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=HYPERLINK("https://www.leilaoonline.net/lote/detalhe/225950", "32980")</f>
      </c>
      <c r="B140" s="4" t="s">
        <f>=HYPERLINK("https://www.leilaoonline.net/lote/detalhe/225950", " REBOQUE RANDONSP RQ CA; ANO 2010/2010; AZUL. - FR93638. - LOC. JUNQUEIRA")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40.000,00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=HYPERLINK("https://www.leilaoonline.net/lote/detalhe/225987", "32982")</f>
      </c>
      <c r="B141" s="4" t="s">
        <f>=HYPERLINK("https://www.leilaoonline.net/lote/detalhe/225987", " REBOQUE RANDONSP RQ CA; ANO 2013/2014; CINZA. - FR93759. - LOC. JUNQUEIRA")</f>
      </c>
      <c r="C141" s="4" t="inlineStr">
        <is>
          <t>Vendido</t>
        </is>
      </c>
      <c r="D141" s="4" t="inlineStr">
        <is>
          <t>16</t>
        </is>
      </c>
      <c r="E141" s="5" t="inlineStr">
        <is>
          <t>54.000,00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=HYPERLINK("https://www.leilaoonline.net/lote/detalhe/225980", "32984")</f>
      </c>
      <c r="B142" s="4" t="s">
        <f>=HYPERLINK("https://www.leilaoonline.net/lote/detalhe/225980", " SEMI REBOQUE RANDONSP SRCA CA; ANO 2012/2013; CINZA. - FR93693. - LOC. JUNQUEIRA")</f>
      </c>
      <c r="C142" s="4" t="inlineStr">
        <is>
          <t>Vendido</t>
        </is>
      </c>
      <c r="D142" s="4" t="inlineStr">
        <is>
          <t>18</t>
        </is>
      </c>
      <c r="E142" s="5" t="inlineStr">
        <is>
          <t>51.000,00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=HYPERLINK("https://www.leilaoonline.net/lote/detalhe/225967", "32985")</f>
      </c>
      <c r="B143" s="4" t="s">
        <f>=HYPERLINK("https://www.leilaoonline.net/lote/detalhe/225967", " REBOQUE RANDONSP RQ CA; ANO 2010/2011; AZUL. - FR93646. - LOC. JUNQUEIRA")</f>
      </c>
      <c r="C143" s="4" t="inlineStr">
        <is>
          <t>Vendido</t>
        </is>
      </c>
      <c r="D143" s="4" t="inlineStr">
        <is>
          <t>11</t>
        </is>
      </c>
      <c r="E143" s="5" t="inlineStr">
        <is>
          <t>43.000,00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=HYPERLINK("https://www.leilaoonline.net/lote/detalhe/225958", "32986")</f>
      </c>
      <c r="B144" s="4" t="s">
        <f>=HYPERLINK("https://www.leilaoonline.net/lote/detalhe/225958", " REBOQUE RANDONSP RQ CA; ANO 2010/2011; AZUL. - FR93644. - LOC. JUNQUEIRA")</f>
      </c>
      <c r="C144" s="4" t="inlineStr">
        <is>
          <t>Vendido</t>
        </is>
      </c>
      <c r="D144" s="4" t="inlineStr">
        <is>
          <t>17</t>
        </is>
      </c>
      <c r="E144" s="5" t="inlineStr">
        <is>
          <t>41.000,00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=HYPERLINK("https://www.leilaoonline.net/lote/detalhe/225951", "32989")</f>
      </c>
      <c r="B145" s="4" t="s">
        <f>=HYPERLINK("https://www.leilaoonline.net/lote/detalhe/225951", " SEMI REBOQUE RODOFORT SA SRC 2E; ANO 2008/2008; AZUL. - FR56297. - LOC. JUNQUEIRA")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=HYPERLINK("https://www.leilaoonline.net/lote/detalhe/225945", "32990")</f>
      </c>
      <c r="B146" s="4" t="s">
        <f>=HYPERLINK("https://www.leilaoonline.net/lote/detalhe/225945", " SEMI REBOQUE RANDONSP SRCA CA; ANO 2013/2014; CINZA. - FR56376. - LOC. JUNQUEIRA")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=HYPERLINK("https://www.leilaoonline.net/lote/detalhe/225959", "32991")</f>
      </c>
      <c r="B147" s="4" t="s">
        <f>=HYPERLINK("https://www.leilaoonline.net/lote/detalhe/225959", " SEMI REBOQUE RANDON SR CA; ANO 2007/2007; AZUL. - FR93628. - LOC. JUNQUEIRA")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27.000,00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=HYPERLINK("https://www.leilaoonline.net/lote/detalhe/225956", "32992")</f>
      </c>
      <c r="B148" s="4" t="s">
        <f>=HYPERLINK("https://www.leilaoonline.net/lote/detalhe/225956", "SEMI REBOQUE RANDON SR CA; ANO 2007/2007; AZUL. - FR93622. - LOC. JUNQUEIRA")</f>
      </c>
      <c r="C148" s="4" t="inlineStr">
        <is>
          <t>Vendido</t>
        </is>
      </c>
      <c r="D148" s="4" t="inlineStr">
        <is>
          <t>4</t>
        </is>
      </c>
      <c r="E148" s="5" t="inlineStr">
        <is>
          <t>30.000,00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=HYPERLINK("https://www.leilaoonline.net/lote/detalhe/225962", "32994")</f>
      </c>
      <c r="B149" s="4" t="s">
        <f>=HYPERLINK("https://www.leilaoonline.net/lote/detalhe/225962", " SEMI REBOQUE RANDON SRCA CA; ANO 2008/2008; AZUL. - FR10240. - LOC. JUNQUEIRA")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29.000,00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=HYPERLINK("https://www.leilaoonline.net/lote/detalhe/225975", "32995")</f>
      </c>
      <c r="B150" s="4" t="s">
        <f>=HYPERLINK("https://www.leilaoonline.net/lote/detalhe/225975", " REBOQUE RANDONSP RQ CA; ANO 2013/2014; CINZA. - FR56367. - LOC. JUNQUEIRA")</f>
      </c>
      <c r="C150" s="4" t="inlineStr">
        <is>
          <t>Vendido</t>
        </is>
      </c>
      <c r="D150" s="4" t="inlineStr">
        <is>
          <t>7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=HYPERLINK("https://www.leilaoonline.net/lote/detalhe/225971", "32996")</f>
      </c>
      <c r="B151" s="4" t="s">
        <f>=HYPERLINK("https://www.leilaoonline.net/lote/detalhe/225971", " REBOQUE RANDONSP RQ CA; ANO 2010/2010; AZUL. - FR93640. - LOC. JUNQUEIRA")</f>
      </c>
      <c r="C151" s="4" t="inlineStr">
        <is>
          <t>Vendido</t>
        </is>
      </c>
      <c r="D151" s="4" t="inlineStr">
        <is>
          <t>18</t>
        </is>
      </c>
      <c r="E151" s="5" t="inlineStr">
        <is>
          <t>42.000,00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=HYPERLINK("https://www.leilaoonline.net/lote/detalhe/225960", "32997")</f>
      </c>
      <c r="B152" s="4" t="s">
        <f>=HYPERLINK("https://www.leilaoonline.net/lote/detalhe/225960", " REBOQUE/CARRETINHA TIN CAR REBTC JTS; ANO 2015/2015; PRETA. - FR92555. - LOC. JUNQUEIRA")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=HYPERLINK("https://www.leilaoonline.net/lote/detalhe/223210", "32998")</f>
      </c>
      <c r="B153" s="4" t="s">
        <f>=HYPERLINK("https://www.leilaoonline.net/lote/detalhe/223210", "APROX. 2 TON. DE LÃ DE ROCHA. - S/FR. - LOC. JUNQUEIRA")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1,00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=HYPERLINK("https://www.leilaoonline.net/lote/detalhe/220217", "33017")</f>
      </c>
      <c r="B154" s="4" t="s">
        <f>=HYPERLINK("https://www.leilaoonline.net/lote/detalhe/220217", "ENFARDADEIRA MCA VALTRA; MOD. CHALLENGER 2270. - FR5003074. - LOC. LAGOA DA PRATA")</f>
      </c>
      <c r="C154" s="4" t="inlineStr">
        <is>
          <t>Não vendido</t>
        </is>
      </c>
      <c r="D154" s="4" t="inlineStr">
        <is>
          <t>43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=HYPERLINK("https://www.leilaoonline.net/lote/detalhe/220218", "33020")</f>
      </c>
      <c r="B155" s="4" t="s">
        <f>=HYPERLINK("https://www.leilaoonline.net/lote/detalhe/220218", "ENLEIRADOR. - FR5003076. - LOC. LAGOA DA PRATA")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=HYPERLINK("https://www.leilaoonline.net/lote/detalhe/220222", "33022")</f>
      </c>
      <c r="B156" s="4" t="s">
        <f>=HYPERLINK("https://www.leilaoonline.net/lote/detalhe/220222", " REBOQUE CBRASIL TUPA 500; ANO 2015/2015; VERDE. (CARRETA DE SERVIÇOS GERAIS) - FR8003198. - LOC. LAGOA DA PRATA")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1.300,00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=HYPERLINK("https://www.leilaoonline.net/lote/detalhe/220220", "33024")</f>
      </c>
      <c r="B157" s="4" t="s">
        <f>=HYPERLINK("https://www.leilaoonline.net/lote/detalhe/220220", "CARRETA / ACUMULADOR DE FARDO MCA DRIA. - FR5003077. - LOC. LAGOA DA PRATA")</f>
      </c>
      <c r="C157" s="4" t="inlineStr">
        <is>
          <t>Não vendido</t>
        </is>
      </c>
      <c r="D157" s="4" t="inlineStr">
        <is>
          <t>19</t>
        </is>
      </c>
      <c r="E157" s="5" t="inlineStr">
        <is>
          <t>7.750,00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=HYPERLINK("https://www.leilaoonline.net/lote/detalhe/220221", "33026")</f>
      </c>
      <c r="B158" s="4" t="s">
        <f>=HYPERLINK("https://www.leilaoonline.net/lote/detalhe/220221", "SILO. - SAI-LP-0008. - LOC. LAGOA DA PRATA")</f>
      </c>
      <c r="C158" s="4" t="inlineStr">
        <is>
          <t>Não vendido</t>
        </is>
      </c>
      <c r="D158" s="4" t="inlineStr">
        <is>
          <t>9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=HYPERLINK("https://www.leilaoonline.net/lote/detalhe/220219", "33036")</f>
      </c>
      <c r="B159" s="4" t="s">
        <f>=HYPERLINK("https://www.leilaoonline.net/lote/detalhe/220219", "PLANTADORA DE CANA AUTOMÁTICA DMB; ANO 2009. - FR513111. - LOC. LAGOA DA PRATA")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=HYPERLINK("https://www.leilaoonline.net/lote/detalhe/220279", "33050")</f>
      </c>
      <c r="B160" s="4" t="s">
        <f>=HYPERLINK("https://www.leilaoonline.net/lote/detalhe/220279", "HIDRO ROLL IRRIGABRASIL. - FR514050. - LOC. LAGOA DA PRATA")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=HYPERLINK("https://www.leilaoonline.net/lote/detalhe/220251", "33063")</f>
      </c>
      <c r="B161" s="4" t="s">
        <f>=HYPERLINK("https://www.leilaoonline.net/lote/detalhe/220251", "CULTIVADOR 2 LINHAS CARDEROLI. - FR67182. - LOC. BOM RETIRO")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=HYPERLINK("https://www.leilaoonline.net/lote/detalhe/220227", "33064")</f>
      </c>
      <c r="B162" s="4" t="s">
        <f>=HYPERLINK("https://www.leilaoonline.net/lote/detalhe/220227", "ELIMINADOR DE SOQUEIRA AGRO MATÃO; ANO 2019. - FR67202. - LOC.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=HYPERLINK("https://www.leilaoonline.net/lote/detalhe/220299", "33065")</f>
      </c>
      <c r="B163" s="4" t="s">
        <f>=HYPERLINK("https://www.leilaoonline.net/lote/detalhe/220299", "ELIMINADOR DE SOQUEIRA AGRO MATÃO; ANO 2019. - FR57434. - LOC. BOM RETIRO")</f>
      </c>
      <c r="C163" s="4" t="inlineStr">
        <is>
          <t>Não vendido</t>
        </is>
      </c>
      <c r="D163" s="4" t="inlineStr">
        <is>
          <t>4</t>
        </is>
      </c>
      <c r="E163" s="5" t="inlineStr">
        <is>
          <t>3.300,00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=HYPERLINK("https://www.leilaoonline.net/lote/detalhe/220300", "33066")</f>
      </c>
      <c r="B164" s="4" t="s">
        <f>=HYPERLINK("https://www.leilaoonline.net/lote/detalhe/220300", "ELIMINADOR DE SOQUEIRA AGRO MATÃO; ANO 2019. - FR38091.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=HYPERLINK("https://www.leilaoonline.net/lote/detalhe/220297", "33067")</f>
      </c>
      <c r="B165" s="4" t="s">
        <f>=HYPERLINK("https://www.leilaoonline.net/lote/detalhe/220297", "ELIMINADOR DE SOQUEIRA AGRO MATÃO; ANO 2019. - FR38092. - LOC. BOM RETIRO")</f>
      </c>
      <c r="C165" s="4" t="inlineStr">
        <is>
          <t>Não vendido</t>
        </is>
      </c>
      <c r="D165" s="4" t="inlineStr">
        <is>
          <t>5</t>
        </is>
      </c>
      <c r="E165" s="5" t="inlineStr">
        <is>
          <t>3.400,00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=HYPERLINK("https://www.leilaoonline.net/lote/detalhe/220301", "33068")</f>
      </c>
      <c r="B166" s="4" t="s">
        <f>=HYPERLINK("https://www.leilaoonline.net/lote/detalhe/220301", "ELIMINADOR DE SOQUEIRA AGRO MATÃO; ANO 2019. - FR57435. - LOC. BOM RETIRO")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=HYPERLINK("https://www.leilaoonline.net/lote/detalhe/220296", "33069")</f>
      </c>
      <c r="B167" s="4" t="s">
        <f>=HYPERLINK("https://www.leilaoonline.net/lote/detalhe/220296", "ELIMINADOR DE SOQUEIRA AGRO MATÃO; ANO 2019. - FR25281. - LOC. BOM RETIRO")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=HYPERLINK("https://www.leilaoonline.net/lote/detalhe/220226", "33070")</f>
      </c>
      <c r="B168" s="4" t="s">
        <f>=HYPERLINK("https://www.leilaoonline.net/lote/detalhe/220226", "ELIMINADOR DE SOQUEIRA AGRO MATÃO; ANO 2019. - FR25282.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=HYPERLINK("https://www.leilaoonline.net/lote/detalhe/220228", "33071")</f>
      </c>
      <c r="B169" s="4" t="s">
        <f>=HYPERLINK("https://www.leilaoonline.net/lote/detalhe/220228", "ELIMINADOR DE SOQUEIRA AGRO MATÃO; ANO 2019. - FR25283. - LOC. BOM RETIRO")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3.100,00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=HYPERLINK("https://www.leilaoonline.net/lote/detalhe/220285", "33073")</f>
      </c>
      <c r="B170" s="4" t="s">
        <f>=HYPERLINK("https://www.leilaoonline.net/lote/detalhe/220285", "HIDRO ROLL METALMAG (ROLÃO) ANO 2006. - FR67126. - LOC. BOM RETIRO")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=HYPERLINK("https://www.leilaoonline.net/lote/detalhe/220298", "33074")</f>
      </c>
      <c r="B171" s="4" t="s">
        <f>=HYPERLINK("https://www.leilaoonline.net/lote/detalhe/220298", "COLHEDORA JOHN DEERE 3522 2L; ANO 2012. - FR139516. - LOC. BOM RETIRO")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22.000,00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=HYPERLINK("https://www.leilaoonline.net/lote/detalhe/220205", "33080")</f>
      </c>
      <c r="B172" s="4" t="s">
        <f>=HYPERLINK("https://www.leilaoonline.net/lote/detalhe/220205", "CARRETA ESPARRAMADORA DE CALCAREO SOLLUS SPANDER 12.0 CHC; ANO 2011. - FR25307. - LOC. BOM RETIRO")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=HYPERLINK("https://www.leilaoonline.net/lote/detalhe/220204", "33081")</f>
      </c>
      <c r="B173" s="4" t="s">
        <f>=HYPERLINK("https://www.leilaoonline.net/lote/detalhe/220204", "ADUBADEIRA JM3520SH JUMIL; ANO 2011. - FR25214. - LOC. BOM RETIRO")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=HYPERLINK("https://www.leilaoonline.net/lote/detalhe/220252", "33083")</f>
      </c>
      <c r="B174" s="4" t="s">
        <f>=HYPERLINK("https://www.leilaoonline.net/lote/detalhe/220252", "REBOQUE ANTONINI; ANO 1991/1991; AZUL. - FR56141. - LOC. BOM RETIRO")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12.000,00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=HYPERLINK("https://www.leilaoonline.net/lote/detalhe/220306", "33112")</f>
      </c>
      <c r="B175" s="4" t="s">
        <f>=HYPERLINK("https://www.leilaoonline.net/lote/detalhe/220306", "CARROCERIA TANQUE DE AÇO AMARELO. - S/FR. - LOC. MARACAJU")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=HYPERLINK("https://www.leilaoonline.net/lote/detalhe/222992", "33126")</f>
      </c>
      <c r="B176" s="4" t="s">
        <f>=HYPERLINK("https://www.leilaoonline.net/lote/detalhe/222992", "TRANSBORDO GIGANTE TESTON 22 TON; ANO 2017. - FR4445281. - LOC. RIO BRILHANTE")</f>
      </c>
      <c r="C176" s="4" t="inlineStr">
        <is>
          <t>Vendido</t>
        </is>
      </c>
      <c r="D176" s="4" t="inlineStr">
        <is>
          <t>43</t>
        </is>
      </c>
      <c r="E176" s="5" t="inlineStr">
        <is>
          <t>99.000,00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=HYPERLINK("https://www.leilaoonline.net/lote/detalhe/220257", "33133")</f>
      </c>
      <c r="B177" s="4" t="s">
        <f>=HYPERLINK("https://www.leilaoonline.net/lote/detalhe/220257", "CARRETINHA SERVIÇOS GERAIS; ANO 2016. - FR9003155. - LOC. RIO BRILHANTE")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1.300,00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=HYPERLINK("https://www.leilaoonline.net/lote/detalhe/222392", "33134")</f>
      </c>
      <c r="B178" s="4" t="s">
        <f>=HYPERLINK("https://www.leilaoonline.net/lote/detalhe/222392", "REBOQUE USICAMP RCI E2E21 180; ANO 2009/2009; AZUL. - FR4455127. - LOC. CAARAPÓ")</f>
      </c>
      <c r="C178" s="4" t="inlineStr">
        <is>
          <t>Vendido</t>
        </is>
      </c>
      <c r="D178" s="4" t="inlineStr">
        <is>
          <t>22</t>
        </is>
      </c>
      <c r="E178" s="5" t="inlineStr">
        <is>
          <t>39.000,00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=HYPERLINK("https://www.leilaoonline.net/lote/detalhe/222391", "33137")</f>
      </c>
      <c r="B179" s="4" t="s">
        <f>=HYPERLINK("https://www.leilaoonline.net/lote/detalhe/222391", "REBOQUE USICAMP RCI E2E21 180; ANO 2008/2008; AZUL. - FR4455122. - LOC. CAARAPÓ")</f>
      </c>
      <c r="C179" s="4" t="inlineStr">
        <is>
          <t>Vendido</t>
        </is>
      </c>
      <c r="D179" s="4" t="inlineStr">
        <is>
          <t>15</t>
        </is>
      </c>
      <c r="E179" s="5" t="inlineStr">
        <is>
          <t>29.000,00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=HYPERLINK("https://www.leilaoonline.net/lote/detalhe/220307", "33138")</f>
      </c>
      <c r="B180" s="4" t="s">
        <f>=HYPERLINK("https://www.leilaoonline.net/lote/detalhe/220307", "SEMI REBOQUE USICAMP SRCP E2 10000; ANO 2008/2008; AZUL. - FR4455112. - LOC. CAARAPÓ")</f>
      </c>
      <c r="C180" s="4" t="inlineStr">
        <is>
          <t>Vendido</t>
        </is>
      </c>
      <c r="D180" s="4" t="inlineStr">
        <is>
          <t>30</t>
        </is>
      </c>
      <c r="E180" s="5" t="inlineStr">
        <is>
          <t>45.000,00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=HYPERLINK("https://www.leilaoonline.net/lote/detalhe/220308", "33142")</f>
      </c>
      <c r="B181" s="4" t="s">
        <f>=HYPERLINK("https://www.leilaoonline.net/lote/detalhe/220308", "CARRETA TRANSPORTE TUBOS; ANO 2009. - FR4445096. - LOC. CAARAPÓ")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=HYPERLINK("https://www.leilaoonline.net/lote/detalhe/220258", "33145")</f>
      </c>
      <c r="B182" s="4" t="s">
        <f>=HYPERLINK("https://www.leilaoonline.net/lote/detalhe/220258", "1 HIDROROLL HIRRIGABRASIL; ANO 2017 / 1 HIDROROLL HIRRIGABRASIL; ANO 2009. - FR4445267/FR4445088. - LOC. CAARAPÓ")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=HYPERLINK("https://www.leilaoonline.net/lote/detalhe/224714", "33148")</f>
      </c>
      <c r="B183" s="4" t="s">
        <f>=HYPERLINK("https://www.leilaoonline.net/lote/detalhe/224714", "TRATOR VALTRA A 124L 4X4; ANO 2018. - FR4435198. - LOC. CAARAPÓ")</f>
      </c>
      <c r="C183" s="4" t="inlineStr">
        <is>
          <t>Não vendido</t>
        </is>
      </c>
      <c r="D183" s="4" t="inlineStr">
        <is>
          <t>46</t>
        </is>
      </c>
      <c r="E183" s="5" t="inlineStr">
        <is>
          <t>80.000,00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=HYPERLINK("https://www.leilaoonline.net/lote/detalhe/220261", "33202")</f>
      </c>
      <c r="B184" s="4" t="s">
        <f>=HYPERLINK("https://www.leilaoonline.net/lote/detalhe/220261", "REBOQUE COM CARRETEL HIDRO ROLL; ANO 2011. - FR88924.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=HYPERLINK("https://www.leilaoonline.net/lote/detalhe/220313", "33206")</f>
      </c>
      <c r="B185" s="4" t="s">
        <f>=HYPERLINK("https://www.leilaoonline.net/lote/detalhe/220313", "CARRETEL HIDRO ROLL. - FR86957. - LOC. GASA")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=HYPERLINK("https://www.leilaoonline.net/lote/detalhe/225939", "33210")</f>
      </c>
      <c r="B186" s="4" t="s">
        <f>=HYPERLINK("https://www.leilaoonline.net/lote/detalhe/225939", "CAMINHÃO MERCEDES BENZ LB 2220; ANO 1989/1990; AMARELO. - FR91264. - LOC. UNIVALEM")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54.000,01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=HYPERLINK("https://www.leilaoonline.net/lote/detalhe/220262", "33218")</f>
      </c>
      <c r="B187" s="4" t="s">
        <f>=HYPERLINK("https://www.leilaoonline.net/lote/detalhe/220262", "REBOQUE RODOVIARIA RQ CI PR; ANO 1995/1995; VERDE. (COM HIDRO ROLL) - FR173850 - LOC. UNIVALEM")</f>
      </c>
      <c r="C187" s="4" t="inlineStr">
        <is>
          <t>Não vendido</t>
        </is>
      </c>
      <c r="D187" s="4" t="inlineStr">
        <is>
          <t>10</t>
        </is>
      </c>
      <c r="E187" s="5" t="inlineStr">
        <is>
          <t>19.000,00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=HYPERLINK("https://www.leilaoonline.net/lote/detalhe/220315", "33223")</f>
      </c>
      <c r="B188" s="4" t="s">
        <f>=HYPERLINK("https://www.leilaoonline.net/lote/detalhe/220315", "TRANSBORDO SANTAL; ANO 2014. - FR84663. - LOC. UNIVALEM")</f>
      </c>
      <c r="C188" s="4" t="inlineStr">
        <is>
          <t>Não vendido</t>
        </is>
      </c>
      <c r="D188" s="4" t="inlineStr">
        <is>
          <t>4</t>
        </is>
      </c>
      <c r="E188" s="5" t="inlineStr">
        <is>
          <t>14.000,00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=HYPERLINK("https://www.leilaoonline.net/lote/detalhe/220263", "33228")</f>
      </c>
      <c r="B189" s="4" t="s">
        <f>=HYPERLINK("https://www.leilaoonline.net/lote/detalhe/220263", "CARRETA DISTRIBUIDORA ANTONIOSI DT 1102. - FR103061. - LOC. UNIVALEM")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=HYPERLINK("https://www.leilaoonline.net/lote/detalhe/222017", "33230")</f>
      </c>
      <c r="B190" s="4" t="s">
        <f>=HYPERLINK("https://www.leilaoonline.net/lote/detalhe/222017", "COLHEDORA JOHN DEERE; ANO 2008. - FR62215. - LOC. BENALCOOL")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=HYPERLINK("https://www.leilaoonline.net/lote/detalhe/220316", "33231")</f>
      </c>
      <c r="B191" s="4" t="s">
        <f>=HYPERLINK("https://www.leilaoonline.net/lote/detalhe/220316", "PLANTADORA DMB; ANO 2012. - FR84711.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=HYPERLINK("https://www.leilaoonline.net/lote/detalhe/220317", "33235")</f>
      </c>
      <c r="B192" s="4" t="s">
        <f>=HYPERLINK("https://www.leilaoonline.net/lote/detalhe/220317", "PLANTADORA; ANO 2014. - FR103913. - LOC. BENALCOOL")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=HYPERLINK("https://www.leilaoonline.net/lote/detalhe/220320", "33237")</f>
      </c>
      <c r="B193" s="4" t="s">
        <f>=HYPERLINK("https://www.leilaoonline.net/lote/detalhe/220320", "TRANSBORDO ANTONIOSI; ANO 2010. - FR81339. - LOC. BENALCOOL")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11.000,00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=HYPERLINK("https://www.leilaoonline.net/lote/detalhe/220314", "33238")</f>
      </c>
      <c r="B194" s="4" t="s">
        <f>=HYPERLINK("https://www.leilaoonline.net/lote/detalhe/220314", "TRANSBORDO SANTAL; ANO 2014. - FR173150. - LOC. BENALCOOL")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11.000,00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=HYPERLINK("https://www.leilaoonline.net/lote/detalhe/220319", "33239")</f>
      </c>
      <c r="B195" s="4" t="s">
        <f>=HYPERLINK("https://www.leilaoonline.net/lote/detalhe/220319", "TRANSBORDO SANTAL; ANO 2013. - FR84615. - LOC. BENALCOOL")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=HYPERLINK("https://www.leilaoonline.net/lote/detalhe/220318", "33240")</f>
      </c>
      <c r="B196" s="4" t="s">
        <f>=HYPERLINK("https://www.leilaoonline.net/lote/detalhe/220318", "TRANSBORDO ANTONIOSI; ANO 2010. - FR84983. - LOC. BENALCOOL")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18.000,00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=HYPERLINK("https://www.leilaoonline.net/lote/detalhe/225918", "33245")</f>
      </c>
      <c r="B197" s="4" t="s">
        <f>=HYPERLINK("https://www.leilaoonline.net/lote/detalhe/225918", " CAMINHÃO TRANSBORDO VOLKSWAGEN 31.320 CNC 6X4; ANO 2010/2010; BRANCO. - FR91236. - LOC. DESTIVALE")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40.000,00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=HYPERLINK("https://www.leilaoonline.net/lote/detalhe/220312", "33249")</f>
      </c>
      <c r="B198" s="4" t="s">
        <f>=HYPERLINK("https://www.leilaoonline.net/lote/detalhe/220312", "CARRETINHA DE SERVIÇOS GERAIS. - FR122804. - LOC. SERRA")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=HYPERLINK("https://www.leilaoonline.net/lote/detalhe/220309", "33250")</f>
      </c>
      <c r="B199" s="4" t="s">
        <f>=HYPERLINK("https://www.leilaoonline.net/lote/detalhe/220309", "TRANSBORDO SANTAL; ANO 2015. - FR17308. - LOC. SERRA")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=HYPERLINK("https://www.leilaoonline.net/lote/detalhe/220310", "33253")</f>
      </c>
      <c r="B200" s="4" t="s">
        <f>=HYPERLINK("https://www.leilaoonline.net/lote/detalhe/220310", "HIDRO ROLL TURBO MAQ. - FR11004013. - LOC. SERRA")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=HYPERLINK("https://www.leilaoonline.net/lote/detalhe/220311", "33263")</f>
      </c>
      <c r="B201" s="4" t="s">
        <f>=HYPERLINK("https://www.leilaoonline.net/lote/detalhe/220311", "TRANSBORDO SANTAL; ANO 2015. - FR17317. - LOC. SERRA")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14.000,00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=HYPERLINK("https://www.leilaoonline.net/lote/detalhe/220264", "33265")</f>
      </c>
      <c r="B202" s="4" t="s">
        <f>=HYPERLINK("https://www.leilaoonline.net/lote/detalhe/220264", "SUCATA DE TRATOR JOHN DEERE 7225J 4X4; ANO 2016. - FR115691.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18.000,00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=HYPERLINK("https://www.leilaoonline.net/lote/detalhe/222430", "33300")</f>
      </c>
      <c r="B203" s="4" t="s">
        <f>=HYPERLINK("https://www.leilaoonline.net/lote/detalhe/222430", " GRUPO GERADOR NR.2 IRMÃOS NEGRINI E CIA LTDA; TIPO C/MOTOR A DIESEL,02 PAINEIS ELETRICOS, TANQUE RESERVATORIO ÓLEO. -  GER-SE-0008,DIS-SE-0026-0028,MTD-SE-0002,PEL-SE-0055-0056,TQE-SE-0101. - LOC. SANTA ELISA")</f>
      </c>
      <c r="C203" s="4" t="inlineStr">
        <is>
          <t>Vendido</t>
        </is>
      </c>
      <c r="D203" s="4" t="inlineStr">
        <is>
          <t>58</t>
        </is>
      </c>
      <c r="E203" s="5" t="inlineStr">
        <is>
          <t>29.300,00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=HYPERLINK("https://www.leilaoonline.net/lote/detalhe/222442", "33301")</f>
      </c>
      <c r="B204" s="4" t="s">
        <f>=HYPERLINK("https://www.leilaoonline.net/lote/detalhe/222442", " 2 DISTRIBUIDORAS DE ADUBO 3 HASTE C/02 TANQUES PLÁSTICO DMB; ANO 2013. -  FR14003589/FR14003590. - LOC. SANTA ELISA")</f>
      </c>
      <c r="C204" s="4" t="inlineStr">
        <is>
          <t>Lote retirado</t>
        </is>
      </c>
      <c r="D204" s="4" t="inlineStr">
        <is>
          <t>2</t>
        </is>
      </c>
      <c r="E204" s="5" t="inlineStr">
        <is>
          <t>3.100,00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=HYPERLINK("https://www.leilaoonline.net/lote/detalhe/222440", "33302")</f>
      </c>
      <c r="B205" s="4" t="s">
        <f>=HYPERLINK("https://www.leilaoonline.net/lote/detalhe/222440", " 2 DISTRIBUIDORAS DE ADUBO 3 HASTE C/02 TANQUES PLÁSTICO DMB; ANO 2013. -  FR14003587/FR14003588. - LOC. SANTA ELISA")</f>
      </c>
      <c r="C205" s="4" t="inlineStr">
        <is>
          <t>Lote retirado</t>
        </is>
      </c>
      <c r="D205" s="4" t="inlineStr">
        <is>
          <t>3</t>
        </is>
      </c>
      <c r="E205" s="5" t="inlineStr">
        <is>
          <t>3.200,00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=HYPERLINK("https://www.leilaoonline.net/lote/detalhe/222433", "33303")</f>
      </c>
      <c r="B206" s="4" t="s">
        <f>=HYPERLINK("https://www.leilaoonline.net/lote/detalhe/222433", " TRANSBORDO CIVEMASA TRIDEM 13T; ANO 2007. - FR14003655. - LOC. SANTA ELISA")</f>
      </c>
      <c r="C206" s="4" t="inlineStr">
        <is>
          <t>Vendido</t>
        </is>
      </c>
      <c r="D206" s="4" t="inlineStr">
        <is>
          <t>12</t>
        </is>
      </c>
      <c r="E206" s="5" t="inlineStr">
        <is>
          <t>30.000,00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=HYPERLINK("https://www.leilaoonline.net/lote/detalhe/222431", "33304")</f>
      </c>
      <c r="B207" s="4" t="s">
        <f>=HYPERLINK("https://www.leilaoonline.net/lote/detalhe/222431", " TRANSBORDO SANTAL VT 10T; ANO 1992. - FR4003085. - LOC. SANTA ELISA")</f>
      </c>
      <c r="C207" s="4" t="inlineStr">
        <is>
          <t>Vendido</t>
        </is>
      </c>
      <c r="D207" s="4" t="inlineStr">
        <is>
          <t>5</t>
        </is>
      </c>
      <c r="E207" s="5" t="inlineStr">
        <is>
          <t>14.000,00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=HYPERLINK("https://www.leilaoonline.net/lote/detalhe/222446", "33305")</f>
      </c>
      <c r="B208" s="4" t="s">
        <f>=HYPERLINK("https://www.leilaoonline.net/lote/detalhe/222446", " TRANSBORDO SANTAL VT 10T; ANO 2012. - FR10003147. - LOC. SANTA ELISA")</f>
      </c>
      <c r="C208" s="4" t="inlineStr">
        <is>
          <t>Vendido</t>
        </is>
      </c>
      <c r="D208" s="4" t="inlineStr">
        <is>
          <t>5</t>
        </is>
      </c>
      <c r="E208" s="5" t="inlineStr">
        <is>
          <t>14.000,00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=HYPERLINK("https://www.leilaoonline.net/lote/detalhe/222437", "33306")</f>
      </c>
      <c r="B209" s="4" t="s">
        <f>=HYPERLINK("https://www.leilaoonline.net/lote/detalhe/222437", " 2 TRANSBORDOS SANTAL; ANO 2008. -  FR14003312/FR14003322. - LOC. SANTA ELISA")</f>
      </c>
      <c r="C209" s="4" t="inlineStr">
        <is>
          <t>Vendido</t>
        </is>
      </c>
      <c r="D209" s="4" t="inlineStr">
        <is>
          <t>31</t>
        </is>
      </c>
      <c r="E209" s="5" t="inlineStr">
        <is>
          <t>76.000,00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=HYPERLINK("https://www.leilaoonline.net/lote/detalhe/222444", "33307")</f>
      </c>
      <c r="B210" s="4" t="s">
        <f>=HYPERLINK("https://www.leilaoonline.net/lote/detalhe/222444", " 2 TRANSBORDOS CIVEMASA TRIDEM 13T; ANO 2007. -  FR14003182/FR14003189. - LOC. SANTA ELISA")</f>
      </c>
      <c r="C210" s="4" t="inlineStr">
        <is>
          <t>Vendido</t>
        </is>
      </c>
      <c r="D210" s="4" t="inlineStr">
        <is>
          <t>14</t>
        </is>
      </c>
      <c r="E210" s="5" t="inlineStr">
        <is>
          <t>51.000,00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=HYPERLINK("https://www.leilaoonline.net/lote/detalhe/222447", "33308")</f>
      </c>
      <c r="B211" s="4" t="s">
        <f>=HYPERLINK("https://www.leilaoonline.net/lote/detalhe/222447", " TRANSBORDO SANTA IZABEL TRIDEM 13T; ANO 2008; TRANSBORDO SANTAL; ANO 2008. - FR14003310/FR14003323. - LOC. SANTA ELISA")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56.000,00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=HYPERLINK("https://www.leilaoonline.net/lote/detalhe/222436", "33309")</f>
      </c>
      <c r="B212" s="4" t="s">
        <f>=HYPERLINK("https://www.leilaoonline.net/lote/detalhe/222436", "TRANSBORDO CIVEMASA TRIDEM 13T; ANO 2008. - FR9004127. - LOC. SANTA ELISA")</f>
      </c>
      <c r="C212" s="4" t="inlineStr">
        <is>
          <t>Vendido</t>
        </is>
      </c>
      <c r="D212" s="4" t="inlineStr">
        <is>
          <t>24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=HYPERLINK("https://www.leilaoonline.net/lote/detalhe/222432", "33310")</f>
      </c>
      <c r="B213" s="4" t="s">
        <f>=HYPERLINK("https://www.leilaoonline.net/lote/detalhe/222432", "TRANSBORDO SANTAL. -  ANO 2011. - FR14003525. - LOC. SANTA ELISA")</f>
      </c>
      <c r="C213" s="4" t="inlineStr">
        <is>
          <t>Vendido</t>
        </is>
      </c>
      <c r="D213" s="4" t="inlineStr">
        <is>
          <t>7</t>
        </is>
      </c>
      <c r="E213" s="5" t="inlineStr">
        <is>
          <t>17.000,00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=HYPERLINK("https://www.leilaoonline.net/lote/detalhe/222435", "33311")</f>
      </c>
      <c r="B214" s="4" t="s">
        <f>=HYPERLINK("https://www.leilaoonline.net/lote/detalhe/222435", "TRANSBORDO SANTAL VT 10T; ANO 2012. - FR10003148. - LOC. SANTA ELISA")</f>
      </c>
      <c r="C214" s="4" t="inlineStr">
        <is>
          <t>Vendido</t>
        </is>
      </c>
      <c r="D214" s="4" t="inlineStr">
        <is>
          <t>9</t>
        </is>
      </c>
      <c r="E214" s="5" t="inlineStr">
        <is>
          <t>18.000,00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=HYPERLINK("https://www.leilaoonline.net/lote/detalhe/222438", "33312")</f>
      </c>
      <c r="B215" s="4" t="s">
        <f>=HYPERLINK("https://www.leilaoonline.net/lote/detalhe/222438", "TRANSBORDO CIVEMASA; ANO 2008. - FR9004130. - LOC. SANTA ELISA")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43.000,00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=HYPERLINK("https://www.leilaoonline.net/lote/detalhe/222439", "33313")</f>
      </c>
      <c r="B216" s="4" t="s">
        <f>=HYPERLINK("https://www.leilaoonline.net/lote/detalhe/222439", "HIDROROLL IRRIGABRASIL; ANO 2012. - FR14003582. - LOC. SANTA ELISA")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5.000,00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=HYPERLINK("https://www.leilaoonline.net/lote/detalhe/222445", "33314")</f>
      </c>
      <c r="B217" s="4" t="s">
        <f>=HYPERLINK("https://www.leilaoonline.net/lote/detalhe/222445", "REB. RANDON RQ CA; ANO 2004/2004; AZUL / SEMI REB. RANDON SR CA; ANO 2007/2007; AZUL. -  FR14004235/FR14004301. - LOC. SANTA ELISA")</f>
      </c>
      <c r="C217" s="4" t="inlineStr">
        <is>
          <t>Vendido</t>
        </is>
      </c>
      <c r="D217" s="4" t="inlineStr">
        <is>
          <t>24</t>
        </is>
      </c>
      <c r="E217" s="5" t="inlineStr">
        <is>
          <t>38.000,00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=HYPERLINK("https://www.leilaoonline.net/lote/detalhe/222434", "33315")</f>
      </c>
      <c r="B218" s="4" t="s">
        <f>=HYPERLINK("https://www.leilaoonline.net/lote/detalhe/222434", "REB. RANDON RQ CA; ANO 2004/2004; AZUL. / SEMI REB. RANDON RQ CI HI; ANO 1996/1996; AZUL. - FR14004246/FR14004189. - LOC. SANTA ELISA")</f>
      </c>
      <c r="C218" s="4" t="inlineStr">
        <is>
          <t>Vendido</t>
        </is>
      </c>
      <c r="D218" s="4" t="inlineStr">
        <is>
          <t>13</t>
        </is>
      </c>
      <c r="E218" s="5" t="inlineStr">
        <is>
          <t>27.000,00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=HYPERLINK("https://www.leilaoonline.net/lote/detalhe/222441", "33316")</f>
      </c>
      <c r="B219" s="4" t="s">
        <f>=HYPERLINK("https://www.leilaoonline.net/lote/detalhe/222441", "TRANSBORDO CIVEMASA 10T; TAC 10500; ANO 2010. - FR12003005. - LOC. SANTA ELISA")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=HYPERLINK("https://www.leilaoonline.net/lote/detalhe/222443", "33317")</f>
      </c>
      <c r="B220" s="4" t="s">
        <f>=HYPERLINK("https://www.leilaoonline.net/lote/detalhe/222443", "TRANSBORDO CIVEMASA 10T; TAC 1500; ANO 2010. - FR12003012. - LOC. SANTA ELISA")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=HYPERLINK("https://www.leilaoonline.net/lote/detalhe/220259", "33326")</f>
      </c>
      <c r="B221" s="4" t="s">
        <f>=HYPERLINK("https://www.leilaoonline.net/lote/detalhe/220259", "TANQUE DE FIBRA. (APROX. 29 MIL LITROS) - S/FR. - LOC. JUNQUEIRA")</f>
      </c>
      <c r="C221" s="4" t="inlineStr">
        <is>
          <t>Vendido</t>
        </is>
      </c>
      <c r="D221" s="4" t="inlineStr">
        <is>
          <t>10</t>
        </is>
      </c>
      <c r="E221" s="5" t="inlineStr">
        <is>
          <t>1.400,00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=HYPERLINK("https://www.leilaoonline.net/lote/detalhe/225922", "33327")</f>
      </c>
      <c r="B222" s="4" t="s">
        <f>=HYPERLINK("https://www.leilaoonline.net/lote/detalhe/225922", "CAMINHÃO BAÚ VOLKSWAGEN 8.150; ANO 2004/2004; BRANCO. (CAMERAS E EQUIPAMENTOS NÃO FAZEM PARTE DO LOTE.)  - FR112739/FR112279. - LOC. DESTIVALE")</f>
      </c>
      <c r="C222" s="4" t="inlineStr">
        <is>
          <t>Não vendido</t>
        </is>
      </c>
      <c r="D222" s="4" t="inlineStr">
        <is>
          <t>24</t>
        </is>
      </c>
      <c r="E222" s="5" t="inlineStr">
        <is>
          <t>48.000,00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=HYPERLINK("https://www.leilaoonline.net/lote/detalhe/225043", "33328")</f>
      </c>
      <c r="B223" s="4" t="s">
        <f>=HYPERLINK("https://www.leilaoonline.net/lote/detalhe/225043", "APROX. 18 PNEUS DIVERSOS - SENDO: 12 DE TRANSBORDO E 06 RODOVIÁRIOS. - S/FR. - LOC. DESTIVALE")</f>
      </c>
      <c r="C223" s="4" t="inlineStr">
        <is>
          <t>Vendido</t>
        </is>
      </c>
      <c r="D223" s="4" t="inlineStr">
        <is>
          <t>46</t>
        </is>
      </c>
      <c r="E223" s="5" t="inlineStr">
        <is>
          <t>10.800,00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=HYPERLINK("https://www.leilaoonline.net/lote/detalhe/225919", "33329")</f>
      </c>
      <c r="B224" s="4" t="s">
        <f>=HYPERLINK("https://www.leilaoonline.net/lote/detalhe/225919", "TANQUE DE FIBRA HORIZONTAL. - PATR. 148445. - LOC. DESTIVALE")</f>
      </c>
      <c r="C224" s="4" t="inlineStr">
        <is>
          <t>Vendido</t>
        </is>
      </c>
      <c r="D224" s="4" t="inlineStr">
        <is>
          <t>3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=HYPERLINK("https://www.leilaoonline.net/lote/detalhe/225916", "33330")</f>
      </c>
      <c r="B225" s="4" t="s">
        <f>=HYPERLINK("https://www.leilaoonline.net/lote/detalhe/225916", "TANQUE DE AÇO CARBONO HORIZONTAL. - PATRI.154284. - LOC. DESTIVALE")</f>
      </c>
      <c r="C225" s="4" t="inlineStr">
        <is>
          <t>Não vendido</t>
        </is>
      </c>
      <c r="D225" s="4" t="inlineStr">
        <is>
          <t>4</t>
        </is>
      </c>
      <c r="E225" s="5" t="inlineStr">
        <is>
          <t>3.400,00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=HYPERLINK("https://www.leilaoonline.net/lote/detalhe/225920", "33331")</f>
      </c>
      <c r="B226" s="4" t="s">
        <f>=HYPERLINK("https://www.leilaoonline.net/lote/detalhe/225920", "TRANSBORDO SANTAL. - FR84628. - LOC. BENALCOOL")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=HYPERLINK("https://www.leilaoonline.net/lote/detalhe/225906", "33332")</f>
      </c>
      <c r="B227" s="4" t="s">
        <f>=HYPERLINK("https://www.leilaoonline.net/lote/detalhe/225906", "1 CARRETA DISTRIBUIDORA; 1 CARRETA DE SERVIÇOS GERAIS. - FR84868/FR804831. - LOC. BENALCOOL")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=HYPERLINK("https://www.leilaoonline.net/lote/detalhe/225914", "33333")</f>
      </c>
      <c r="B228" s="4" t="s">
        <f>=HYPERLINK("https://www.leilaoonline.net/lote/detalhe/225914", "CARRETA SPANDER 20.0 CHTD CANAVIEIRA. - S/FR.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=HYPERLINK("https://www.leilaoonline.net/lote/detalhe/225912", "33334")</f>
      </c>
      <c r="B229" s="4" t="s">
        <f>=HYPERLINK("https://www.leilaoonline.net/lote/detalhe/225912", "TRATOR VALTRA BH 210; ANO 2012.  - FR81532. - LOC. BENALCOOL")</f>
      </c>
      <c r="C229" s="4" t="inlineStr">
        <is>
          <t>Vendido</t>
        </is>
      </c>
      <c r="D229" s="4" t="inlineStr">
        <is>
          <t>35</t>
        </is>
      </c>
      <c r="E229" s="5" t="inlineStr">
        <is>
          <t>54.000,00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=HYPERLINK("https://www.leilaoonline.net/lote/detalhe/225911", "33335")</f>
      </c>
      <c r="B230" s="4" t="s">
        <f>=HYPERLINK("https://www.leilaoonline.net/lote/detalhe/225911", "TRATOR VALTRA BH 210; ANO 2014.  - FR173326. - LOC. BENALCOOL")</f>
      </c>
      <c r="C230" s="4" t="inlineStr">
        <is>
          <t>Vendido</t>
        </is>
      </c>
      <c r="D230" s="4" t="inlineStr">
        <is>
          <t>47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=HYPERLINK("https://www.leilaoonline.net/lote/detalhe/225909", "33336")</f>
      </c>
      <c r="B231" s="4" t="s">
        <f>=HYPERLINK("https://www.leilaoonline.net/lote/detalhe/225909", "TRATOR VALTRA. (QUEIMADO) - S/FR. - LOC. BENALCOOL")</f>
      </c>
      <c r="C231" s="4" t="inlineStr">
        <is>
          <t>Vendido</t>
        </is>
      </c>
      <c r="D231" s="4" t="inlineStr">
        <is>
          <t>34</t>
        </is>
      </c>
      <c r="E231" s="5" t="inlineStr">
        <is>
          <t>53.000,00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=HYPERLINK("https://www.leilaoonline.net/lote/detalhe/225929", "33337")</f>
      </c>
      <c r="B232" s="4" t="s">
        <f>=HYPERLINK("https://www.leilaoonline.net/lote/detalhe/225929", "CAIXA D'ÁGUA DE AÇO INOX; APRX. 9 MTS COM SUPORTE DE 2,5 MTS. - S/FR. - LOC. UNIVALEM")</f>
      </c>
      <c r="C232" s="4" t="inlineStr">
        <is>
          <t>Vendido</t>
        </is>
      </c>
      <c r="D232" s="4" t="inlineStr">
        <is>
          <t>28</t>
        </is>
      </c>
      <c r="E232" s="5" t="inlineStr">
        <is>
          <t>6.200,00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=HYPERLINK("https://www.leilaoonline.net/lote/detalhe/225940", "33338")</f>
      </c>
      <c r="B233" s="4" t="s">
        <f>=HYPERLINK("https://www.leilaoonline.net/lote/detalhe/225940", "SEMI REBOQUE TANQUE RANDON BS VI 02 226; ANO 2010/2010; AZUL. - FR142474/FR82657. - LOC. UNIVALEM")</f>
      </c>
      <c r="C233" s="4" t="inlineStr">
        <is>
          <t>Não vendido</t>
        </is>
      </c>
      <c r="D233" s="4" t="inlineStr">
        <is>
          <t>41</t>
        </is>
      </c>
      <c r="E233" s="5" t="inlineStr">
        <is>
          <t>55.000,00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=HYPERLINK("https://www.leilaoonline.net/lote/detalhe/225924", "33339")</f>
      </c>
      <c r="B234" s="4" t="s">
        <f>=HYPERLINK("https://www.leilaoonline.net/lote/detalhe/225924", "TRATOR CASE MAGNUM MX 235; ANO 2013. - FR90958. - LOC. GASA")</f>
      </c>
      <c r="C234" s="4" t="inlineStr">
        <is>
          <t>Não vendido</t>
        </is>
      </c>
      <c r="D234" s="4" t="inlineStr">
        <is>
          <t>42</t>
        </is>
      </c>
      <c r="E234" s="5" t="inlineStr">
        <is>
          <t>61.000,00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=HYPERLINK("https://www.leilaoonline.net/lote/detalhe/225915", "33340")</f>
      </c>
      <c r="B235" s="4" t="s">
        <f>=HYPERLINK("https://www.leilaoonline.net/lote/detalhe/225915", "CAMINHÃO MERCEDES BENZ AXOR  3344S 6X4; ANO 2014/2014; BRANCO. - FR362067. - LOC. GASA")</f>
      </c>
      <c r="C235" s="4" t="inlineStr">
        <is>
          <t>Não vendido</t>
        </is>
      </c>
      <c r="D235" s="4" t="inlineStr">
        <is>
          <t>34</t>
        </is>
      </c>
      <c r="E235" s="5" t="inlineStr">
        <is>
          <t>74.000,00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=HYPERLINK("https://www.leilaoonline.net/lote/detalhe/225913", "33341")</f>
      </c>
      <c r="B236" s="4" t="s">
        <f>=HYPERLINK("https://www.leilaoonline.net/lote/detalhe/225913", "SUCATA DE TRATOR JHON DEERE 7230J; ANO 2017. - S/FR. - LOC. GASA  ")</f>
      </c>
      <c r="C236" s="4" t="inlineStr">
        <is>
          <t>Vendido</t>
        </is>
      </c>
      <c r="D236" s="4" t="inlineStr">
        <is>
          <t>31</t>
        </is>
      </c>
      <c r="E236" s="5" t="inlineStr">
        <is>
          <t>50.000,00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=HYPERLINK("https://www.leilaoonline.net/lote/detalhe/225917", "33342")</f>
      </c>
      <c r="B237" s="4" t="s">
        <f>=HYPERLINK("https://www.leilaoonline.net/lote/detalhe/225917", "CHEVROLET S10; ANO 1998/1998; BRANCA. (CARROCERIA DE MADEIRA)  - FR95158. - LOC. MUNDIAL")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=HYPERLINK("https://www.leilaoonline.net/lote/detalhe/225905", "33343")</f>
      </c>
      <c r="B238" s="4" t="s">
        <f>=HYPERLINK("https://www.leilaoonline.net/lote/detalhe/225905", "TRATOR CASE MAGNUM 260; ANO 2017. - FR23245. - LOC. MUNDIAL")</f>
      </c>
      <c r="C238" s="4" t="inlineStr">
        <is>
          <t>Não vendido</t>
        </is>
      </c>
      <c r="D238" s="4" t="inlineStr">
        <is>
          <t>66</t>
        </is>
      </c>
      <c r="E238" s="5" t="inlineStr">
        <is>
          <t>91.000,00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=HYPERLINK("https://www.leilaoonline.net/lote/detalhe/225908", "33344")</f>
      </c>
      <c r="B239" s="4" t="s">
        <f>=HYPERLINK("https://www.leilaoonline.net/lote/detalhe/225908", "TRATOR CASE MAGNUM 260; ANO 2017. - FR81803. - LOC. MUNDIAL")</f>
      </c>
      <c r="C239" s="4" t="inlineStr">
        <is>
          <t>Não vendido</t>
        </is>
      </c>
      <c r="D239" s="4" t="inlineStr">
        <is>
          <t>63</t>
        </is>
      </c>
      <c r="E239" s="5" t="inlineStr">
        <is>
          <t>87.000,00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=HYPERLINK("https://www.leilaoonline.net/lote/detalhe/225921", "33345")</f>
      </c>
      <c r="B240" s="4" t="s">
        <f>=HYPERLINK("https://www.leilaoonline.net/lote/detalhe/225921", "CAIXA D'ÁGUA; APROX. 1000 LITROS. - S/FR. - LOC. MUNDIAL")</f>
      </c>
      <c r="C240" s="4" t="inlineStr">
        <is>
          <t>Vendido</t>
        </is>
      </c>
      <c r="D240" s="4" t="inlineStr">
        <is>
          <t>20</t>
        </is>
      </c>
      <c r="E240" s="5" t="inlineStr">
        <is>
          <t>3.200,00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=HYPERLINK("https://www.leilaoonline.net/lote/detalhe/225932", "33346")</f>
      </c>
      <c r="B241" s="4" t="s">
        <f>=HYPERLINK("https://www.leilaoonline.net/lote/detalhe/225932", "REDUTOR TGM PARALELO RTS800. (DESMONTADO COM ENGRENAGENS E PINHÃO) - FR14788. - LOC. UNIVALEM")</f>
      </c>
      <c r="C241" s="4" t="inlineStr">
        <is>
          <t>Vendido</t>
        </is>
      </c>
      <c r="D241" s="4" t="inlineStr">
        <is>
          <t>27</t>
        </is>
      </c>
      <c r="E241" s="5" t="inlineStr">
        <is>
          <t>11.600,00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=HYPERLINK("https://www.leilaoonline.net/lote/detalhe/225930", "33347")</f>
      </c>
      <c r="B242" s="4" t="s">
        <f>=HYPERLINK("https://www.leilaoonline.net/lote/detalhe/225930", "02 PINHÕES/ENGRENAGENS. - S/FR. - LOC. UNIVALEM")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1.300,00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=HYPERLINK("https://www.leilaoonline.net/lote/detalhe/225937", "33348")</f>
      </c>
      <c r="B243" s="4" t="s">
        <f>=HYPERLINK("https://www.leilaoonline.net/lote/detalhe/225937", "02 REDUTORES PLANETÁRIOS DESMONTADOS COM COMPONENTES. - S/FR. - LOC. UNIVALEM")</f>
      </c>
      <c r="C243" s="4" t="inlineStr">
        <is>
          <t>Vendido</t>
        </is>
      </c>
      <c r="D243" s="4" t="inlineStr">
        <is>
          <t>89</t>
        </is>
      </c>
      <c r="E243" s="5" t="inlineStr">
        <is>
          <t>33.500,00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=HYPERLINK("https://www.leilaoonline.net/lote/detalhe/225933", "33349")</f>
      </c>
      <c r="B244" s="4" t="s">
        <f>=HYPERLINK("https://www.leilaoonline.net/lote/detalhe/225933", "REDUTOR FLENDER SE6470. - S/FR. - LOC. UNIVALEM")</f>
      </c>
      <c r="C244" s="4" t="inlineStr">
        <is>
          <t>Não vendido</t>
        </is>
      </c>
      <c r="D244" s="4" t="inlineStr">
        <is>
          <t>7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=HYPERLINK("https://www.leilaoonline.net/lote/detalhe/225934", "33350")</f>
      </c>
      <c r="B245" s="4" t="s">
        <f>=HYPERLINK("https://www.leilaoonline.net/lote/detalhe/225934", "REDUTOR FLENDER 60013702. - PATR. 2950. - LOC. UNIVALEM")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=HYPERLINK("https://www.leilaoonline.net/lote/detalhe/225943", "33351")</f>
      </c>
      <c r="B246" s="4" t="s">
        <f>=HYPERLINK("https://www.leilaoonline.net/lote/detalhe/225943", "REDUTOR. - S/FR. - LOC. UNIVALEM")</f>
      </c>
      <c r="C246" s="4" t="inlineStr">
        <is>
          <t>Não vendido</t>
        </is>
      </c>
      <c r="D246" s="4" t="inlineStr">
        <is>
          <t>7</t>
        </is>
      </c>
      <c r="E246" s="5" t="inlineStr">
        <is>
          <t>2.100,00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=HYPERLINK("https://www.leilaoonline.net/lote/detalhe/225936", "33352")</f>
      </c>
      <c r="B247" s="4" t="s">
        <f>=HYPERLINK("https://www.leilaoonline.net/lote/detalhe/225936", "TURBINA AKZ 2246 M0-00 WCA. - S/FR. - LOC. UNIVALEM")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1.400,00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=HYPERLINK("https://www.leilaoonline.net/lote/detalhe/225931", "33353")</f>
      </c>
      <c r="B248" s="4" t="s">
        <f>=HYPERLINK("https://www.leilaoonline.net/lote/detalhe/225931", " 06 TERNO/CASTELO E 02 CABEÇOTES. - S/FR. - LOC. UNIVALEM")</f>
      </c>
      <c r="C248" s="4" t="inlineStr">
        <is>
          <t>Não vendido</t>
        </is>
      </c>
      <c r="D248" s="4" t="inlineStr">
        <is>
          <t>21</t>
        </is>
      </c>
      <c r="E248" s="5" t="inlineStr">
        <is>
          <t>13.400,00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=HYPERLINK("https://www.leilaoonline.net/lote/detalhe/225942", "33354")</f>
      </c>
      <c r="B249" s="4" t="s">
        <f>=HYPERLINK("https://www.leilaoonline.net/lote/detalhe/225942", "01 PICADOR. - S/FR. - LOC. UNIVALEM ")</f>
      </c>
      <c r="C249" s="4" t="inlineStr">
        <is>
          <t>Não vendido</t>
        </is>
      </c>
      <c r="D249" s="4" t="inlineStr">
        <is>
          <t>7</t>
        </is>
      </c>
      <c r="E249" s="5" t="inlineStr">
        <is>
          <t>2.000,00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=HYPERLINK("https://www.leilaoonline.net/lote/detalhe/226030", "33400")</f>
      </c>
      <c r="B250" s="4" t="s">
        <f>=HYPERLINK("https://www.leilaoonline.net/lote/detalhe/226030", "5 ESTEIRAS; 1 PASSARELA C/ GUARDA CORPO E PORTÃO COM DUAS FOLHAS. - ETB-PT-0027 / ETB-PT-0017 / ETB-PT-0020. - LOC. PASSATEMPO")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1.900,00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=HYPERLINK("https://www.leilaoonline.net/lote/detalhe/226042", "33401")</f>
      </c>
      <c r="B251" s="4" t="s">
        <f>=HYPERLINK("https://www.leilaoonline.net/lote/detalhe/226042", "6 ESTEIRAS TAMANHOS DIVERSOS. - ETB-PT-0025 / TRI-PT-0001 / ETB-RB-007. - LOC. PASSATEMPO")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1.900,00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=HYPERLINK("https://www.leilaoonline.net/lote/detalhe/226028", "33402")</f>
      </c>
      <c r="B252" s="4" t="s">
        <f>=HYPERLINK("https://www.leilaoonline.net/lote/detalhe/226028", "CAMINHÃO MERCEDES BENZ 3344S 6X4; ANO 2016/2017; BRANCO. - FR4415051. - LOC. PASSATEMPO")</f>
      </c>
      <c r="C252" s="4" t="inlineStr">
        <is>
          <t>Vendido</t>
        </is>
      </c>
      <c r="D252" s="4" t="inlineStr">
        <is>
          <t>130</t>
        </is>
      </c>
      <c r="E252" s="5" t="inlineStr">
        <is>
          <t>189.000,00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=HYPERLINK("https://www.leilaoonline.net/lote/detalhe/226029", "33403")</f>
      </c>
      <c r="B253" s="4" t="s">
        <f>=HYPERLINK("https://www.leilaoonline.net/lote/detalhe/226029", "LOTE CONTENDO: 3 HIDROROLL HIRRIGABRASIL. - FR9003031/FR9003007/FR5005758. - LOC. PASSATEMPO")</f>
      </c>
      <c r="C253" s="4" t="inlineStr">
        <is>
          <t>Vendido</t>
        </is>
      </c>
      <c r="D253" s="4" t="inlineStr">
        <is>
          <t>2</t>
        </is>
      </c>
      <c r="E253" s="5" t="inlineStr">
        <is>
          <t>5.500,00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=HYPERLINK("https://www.leilaoonline.net/lote/detalhe/226035", "33404")</f>
      </c>
      <c r="B254" s="4" t="s">
        <f>=HYPERLINK("https://www.leilaoonline.net/lote/detalhe/226035", "MOTO BOMBA MWM 6.12 TCA. - FR9005005. - LOC. PASSATEMPO")</f>
      </c>
      <c r="C254" s="4" t="inlineStr">
        <is>
          <t>Vendido</t>
        </is>
      </c>
      <c r="D254" s="4" t="inlineStr">
        <is>
          <t>43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=HYPERLINK("https://www.leilaoonline.net/lote/detalhe/226033", "33405")</f>
      </c>
      <c r="B255" s="4" t="s">
        <f>=HYPERLINK("https://www.leilaoonline.net/lote/detalhe/226033", "SEMI REBOQUE RANDONSP SRCA CA; ANO 2011/2011; AZUL. - FR1004039. - LOC. PASSATEMPO ")</f>
      </c>
      <c r="C255" s="4" t="inlineStr">
        <is>
          <t>Não vendido</t>
        </is>
      </c>
      <c r="D255" s="4" t="inlineStr">
        <is>
          <t>4</t>
        </is>
      </c>
      <c r="E255" s="5" t="inlineStr">
        <is>
          <t>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=HYPERLINK("https://www.leilaoonline.net/lote/detalhe/226038", "33406")</f>
      </c>
      <c r="B256" s="4" t="s">
        <f>=HYPERLINK("https://www.leilaoonline.net/lote/detalhe/226038", "REBOQUE RANDONSP RQ CA; ANO 2011/2011; AZUL. - FR1004047. - LOC. PASSATEMPO")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29.000,00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=HYPERLINK("https://www.leilaoonline.net/lote/detalhe/226031", "33407")</f>
      </c>
      <c r="B257" s="4" t="s">
        <f>=HYPERLINK("https://www.leilaoonline.net/lote/detalhe/226031", "REBOQUE RANDONSP RQ CA; ANO 2011/2011; AZUL. - FR4041. - LOC. PASSATEMPO")</f>
      </c>
      <c r="C257" s="4" t="inlineStr">
        <is>
          <t>Não vendido</t>
        </is>
      </c>
      <c r="D257" s="4" t="inlineStr">
        <is>
          <t>4</t>
        </is>
      </c>
      <c r="E257" s="5" t="inlineStr">
        <is>
          <t>28.000,00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=HYPERLINK("https://www.leilaoonline.net/lote/detalhe/226043", "33408")</f>
      </c>
      <c r="B258" s="4" t="s">
        <f>=HYPERLINK("https://www.leilaoonline.net/lote/detalhe/226043", "SEMI REBOQUE RANDONSP SRCA CA; ANO 2011/2011; AZUL. - FR4038. - LOC. PASSATEMPO")</f>
      </c>
      <c r="C258" s="4" t="inlineStr">
        <is>
          <t>Não vendido</t>
        </is>
      </c>
      <c r="D258" s="4" t="inlineStr">
        <is>
          <t>9</t>
        </is>
      </c>
      <c r="E258" s="5" t="inlineStr">
        <is>
          <t>33.000,00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=HYPERLINK("https://www.leilaoonline.net/lote/detalhe/226034", "33409")</f>
      </c>
      <c r="B259" s="4" t="s">
        <f>=HYPERLINK("https://www.leilaoonline.net/lote/detalhe/226034", "MOTO BOMBA MWM 6.12 TCA. - FR5005721. - LOC. PASSATEMPO")</f>
      </c>
      <c r="C259" s="4" t="inlineStr">
        <is>
          <t>Vendido</t>
        </is>
      </c>
      <c r="D259" s="4" t="inlineStr">
        <is>
          <t>39</t>
        </is>
      </c>
      <c r="E259" s="5" t="inlineStr">
        <is>
          <t>25.000,00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=HYPERLINK("https://www.leilaoonline.net/lote/detalhe/226050", "33410")</f>
      </c>
      <c r="B260" s="4" t="s">
        <f>=HYPERLINK("https://www.leilaoonline.net/lote/detalhe/226050", "SEMI REBOQUE RANDONSP SRCA CA; ANO 2011/2011; AZUL. - FR4049. - LOC. PASSATEMPO")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=HYPERLINK("https://www.leilaoonline.net/lote/detalhe/226039", "33411")</f>
      </c>
      <c r="B261" s="4" t="s">
        <f>=HYPERLINK("https://www.leilaoonline.net/lote/detalhe/226039", "SEMI REBOQUE RANDON SR CA; ANO 1999/1999; VERDE. - FR3352. - LOC. PASSATEMPO")</f>
      </c>
      <c r="C261" s="4" t="inlineStr">
        <is>
          <t>Não vendido</t>
        </is>
      </c>
      <c r="D261" s="4" t="inlineStr">
        <is>
          <t>10</t>
        </is>
      </c>
      <c r="E261" s="5" t="inlineStr">
        <is>
          <t>19.000,00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=HYPERLINK("https://www.leilaoonline.net/lote/detalhe/226049", "33412")</f>
      </c>
      <c r="B262" s="4" t="s">
        <f>=HYPERLINK("https://www.leilaoonline.net/lote/detalhe/226049", "SEMI REBOQUE RANDONSP SRCA CA; ANO 2011/2011; AZUL. - FR4045 - LOC. PASSATEMPO")</f>
      </c>
      <c r="C262" s="4" t="inlineStr">
        <is>
          <t>Não vendido</t>
        </is>
      </c>
      <c r="D262" s="4" t="inlineStr">
        <is>
          <t>18</t>
        </is>
      </c>
      <c r="E262" s="5" t="inlineStr">
        <is>
          <t>42.000,00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=HYPERLINK("https://www.leilaoonline.net/lote/detalhe/226037", "33413")</f>
      </c>
      <c r="B263" s="4" t="s">
        <f>=HYPERLINK("https://www.leilaoonline.net/lote/detalhe/226037", "COLHEDORA JOHN DEERE 3522. - FR9002021. - LOC. RIO BRILHANTE")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=HYPERLINK("https://www.leilaoonline.net/lote/detalhe/226062", "33414")</f>
      </c>
      <c r="B264" s="4" t="s">
        <f>=HYPERLINK("https://www.leilaoonline.net/lote/detalhe/226062", "MOTO BOMBA MWM 6.12 TCA. - FR4005582. - LOC. PASSATEMPO")</f>
      </c>
      <c r="C264" s="4" t="inlineStr">
        <is>
          <t>Vendido</t>
        </is>
      </c>
      <c r="D264" s="4" t="inlineStr">
        <is>
          <t>29</t>
        </is>
      </c>
      <c r="E264" s="5" t="inlineStr">
        <is>
          <t>7.700,00</t>
        </is>
      </c>
      <c r="F264" s="4" t="inlineStr">
        <is>
          <t>300.00</t>
        </is>
      </c>
    </row>
    <row collapsed="false" customFormat="false" customHeight="false" hidden="false" ht="12.1" outlineLevel="0" r="265">
      <c r="A265" s="5" t="s">
        <f>=HYPERLINK("https://www.leilaoonline.net/lote/detalhe/226057", "33415")</f>
      </c>
      <c r="B265" s="4" t="s">
        <f>=HYPERLINK("https://www.leilaoonline.net/lote/detalhe/226057", "3 HIDROROLL HIRRIGABRASIL. - FR4003075/FR9003032/FR9003008. - LOC. PASSATEMPO")</f>
      </c>
      <c r="C265" s="4" t="inlineStr">
        <is>
          <t>Vendido</t>
        </is>
      </c>
      <c r="D265" s="4" t="inlineStr">
        <is>
          <t>3</t>
        </is>
      </c>
      <c r="E265" s="5" t="inlineStr">
        <is>
          <t>5.000,00</t>
        </is>
      </c>
      <c r="F265" s="4" t="inlineStr">
        <is>
          <t>300.00</t>
        </is>
      </c>
    </row>
    <row collapsed="false" customFormat="false" customHeight="false" hidden="false" ht="12.1" outlineLevel="0" r="266">
      <c r="A266" s="5" t="s">
        <f>=HYPERLINK("https://www.leilaoonline.net/lote/detalhe/226040", "33416")</f>
      </c>
      <c r="B266" s="4" t="s">
        <f>=HYPERLINK("https://www.leilaoonline.net/lote/detalhe/226040", "COLHEDORA JOHN DEERE 3522. - FR5002018. - LOC. RIO BRILHANTE")</f>
      </c>
      <c r="C266" s="4" t="inlineStr">
        <is>
          <t>Vendido</t>
        </is>
      </c>
      <c r="D266" s="4" t="inlineStr">
        <is>
          <t>7</t>
        </is>
      </c>
      <c r="E266" s="5" t="inlineStr">
        <is>
          <t>27.000,00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=HYPERLINK("https://www.leilaoonline.net/lote/detalhe/226045", "33417")</f>
      </c>
      <c r="B267" s="4" t="s">
        <f>=HYPERLINK("https://www.leilaoonline.net/lote/detalhe/226045", "COLHEDORA JOHN DEERE 3520. - FR5002553. - LOC. RIO BRILHANTE")</f>
      </c>
      <c r="C267" s="4" t="inlineStr">
        <is>
          <t>Vendido</t>
        </is>
      </c>
      <c r="D267" s="4" t="inlineStr">
        <is>
          <t>7</t>
        </is>
      </c>
      <c r="E267" s="5" t="inlineStr">
        <is>
          <t>27.000,00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=HYPERLINK("https://www.leilaoonline.net/lote/detalhe/226058", "33418")</f>
      </c>
      <c r="B268" s="4" t="s">
        <f>=HYPERLINK("https://www.leilaoonline.net/lote/detalhe/226058", "4 ELEVADORES DE COLHEDORA. - S/FR. - LOC. RIO BRILHANTE")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1.100,00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=HYPERLINK("https://www.leilaoonline.net/lote/detalhe/226044", "33419")</f>
      </c>
      <c r="B269" s="4" t="s">
        <f>=HYPERLINK("https://www.leilaoonline.net/lote/detalhe/226044", "4 ESTRUTURAS MOTOBOMBA E 1 MOTOR. - FR9005029/FR9005031/FR9005032/FR9005015. - LOC. RIO BRILHANTE")</f>
      </c>
      <c r="C269" s="4" t="inlineStr">
        <is>
          <t>Não vendido</t>
        </is>
      </c>
      <c r="D269" s="4" t="inlineStr">
        <is>
          <t>1</t>
        </is>
      </c>
      <c r="E269" s="5" t="inlineStr">
        <is>
          <t>1.000,00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=HYPERLINK("https://www.leilaoonline.net/lote/detalhe/226051", "33420")</f>
      </c>
      <c r="B270" s="4" t="s">
        <f>=HYPERLINK("https://www.leilaoonline.net/lote/detalhe/226051", "ARADO IKEDA . - FR9003139. - LOC. RIO BRILHANTE")</f>
      </c>
      <c r="C270" s="4" t="inlineStr">
        <is>
          <t>Não vendido</t>
        </is>
      </c>
      <c r="D270" s="4" t="inlineStr">
        <is>
          <t>39</t>
        </is>
      </c>
      <c r="E270" s="5" t="inlineStr">
        <is>
          <t>8.800,00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=HYPERLINK("https://www.leilaoonline.net/lote/detalhe/226032", "33421")</f>
      </c>
      <c r="B271" s="4" t="s">
        <f>=HYPERLINK("https://www.leilaoonline.net/lote/detalhe/226032", "APROX. 2 TON DE TUBO DE FERRO 4 A 6 METROS. (VENDA POR KG.) - S/FR. - LOC. RIO BRILHANTE")</f>
      </c>
      <c r="C271" s="4" t="inlineStr">
        <is>
          <t>Vendido</t>
        </is>
      </c>
      <c r="D271" s="4" t="inlineStr">
        <is>
          <t>12</t>
        </is>
      </c>
      <c r="E271" s="5" t="inlineStr">
        <is>
          <t>4.200,00</t>
        </is>
      </c>
      <c r="F271" s="4" t="inlineStr">
        <is>
          <t>0.10</t>
        </is>
      </c>
    </row>
    <row collapsed="false" customFormat="false" customHeight="false" hidden="false" ht="12.1" outlineLevel="0" r="272">
      <c r="A272" s="5" t="s">
        <f>=HYPERLINK("https://www.leilaoonline.net/lote/detalhe/226055", "33422")</f>
      </c>
      <c r="B272" s="4" t="s">
        <f>=HYPERLINK("https://www.leilaoonline.net/lote/detalhe/226055", "TRANSBORDO CIVEMASA TAC 13000; ANO 2008. - FR9004050. - LOC. RIO BRILHANTE")</f>
      </c>
      <c r="C272" s="4" t="inlineStr">
        <is>
          <t>Vendido</t>
        </is>
      </c>
      <c r="D272" s="4" t="inlineStr">
        <is>
          <t>2</t>
        </is>
      </c>
      <c r="E272" s="5" t="inlineStr">
        <is>
          <t>18.000,00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=HYPERLINK("https://www.leilaoonline.net/lote/detalhe/226036", "33423")</f>
      </c>
      <c r="B273" s="4" t="s">
        <f>=HYPERLINK("https://www.leilaoonline.net/lote/detalhe/226036", "TRANSBORDO CIVEMASA TAC 13000; ANO 2008. - FR5004795. - LOC. RIO BRILHANTE")</f>
      </c>
      <c r="C273" s="4" t="inlineStr">
        <is>
          <t>Vendido</t>
        </is>
      </c>
      <c r="D273" s="4" t="inlineStr">
        <is>
          <t>2</t>
        </is>
      </c>
      <c r="E273" s="5" t="inlineStr">
        <is>
          <t>18.000,00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=HYPERLINK("https://www.leilaoonline.net/lote/detalhe/226053", "33424")</f>
      </c>
      <c r="B274" s="4" t="s">
        <f>=HYPERLINK("https://www.leilaoonline.net/lote/detalhe/226053", "TRANSBORDO CIVEMASA TAC 13000; ANO 2008. - FR9004068. - LOC. RIO BRILHANTE")</f>
      </c>
      <c r="C274" s="4" t="inlineStr">
        <is>
          <t>Vendido</t>
        </is>
      </c>
      <c r="D274" s="4" t="inlineStr">
        <is>
          <t>2</t>
        </is>
      </c>
      <c r="E274" s="5" t="inlineStr">
        <is>
          <t>20.000,00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=HYPERLINK("https://www.leilaoonline.net/lote/detalhe/226060", "33425")</f>
      </c>
      <c r="B275" s="4" t="s">
        <f>=HYPERLINK("https://www.leilaoonline.net/lote/detalhe/226060", "SEMI REBOQUE USICAMP SRCP E2 10000; ANO 2004/2004; AZUL.  - FR5004641. - LOC. RIO BRILHANTE")</f>
      </c>
      <c r="C275" s="4" t="inlineStr">
        <is>
          <t>Vendido</t>
        </is>
      </c>
      <c r="D275" s="4" t="inlineStr">
        <is>
          <t>8</t>
        </is>
      </c>
      <c r="E275" s="5" t="inlineStr">
        <is>
          <t>32.000,00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=HYPERLINK("https://www.leilaoonline.net/lote/detalhe/226052", "33426")</f>
      </c>
      <c r="B276" s="4" t="s">
        <f>=HYPERLINK("https://www.leilaoonline.net/lote/detalhe/226052", "ARADO IKEDA. - FR9003140. - LOC. RIO BRILHANTE")</f>
      </c>
      <c r="C276" s="4" t="inlineStr">
        <is>
          <t>Não vendido</t>
        </is>
      </c>
      <c r="D276" s="4" t="inlineStr">
        <is>
          <t>61</t>
        </is>
      </c>
      <c r="E276" s="5" t="inlineStr">
        <is>
          <t>14.300,00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=HYPERLINK("https://www.leilaoonline.net/lote/detalhe/226041", "33427")</f>
      </c>
      <c r="B277" s="4" t="s">
        <f>=HYPERLINK("https://www.leilaoonline.net/lote/detalhe/226041", "SEMI REBOQUE USICAMP SRCP E2 10000; ANO 2004/2004; AZUL.  - FR5004638. - LOC. RIO BRILHANTE")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27.000,00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=HYPERLINK("https://www.leilaoonline.net/lote/detalhe/226046", "33428")</f>
      </c>
      <c r="B278" s="4" t="s">
        <f>=HYPERLINK("https://www.leilaoonline.net/lote/detalhe/226046", "CAIXA CANA PICADA. - S/FR. - LOC. RIO BRILHANTE")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3.000,00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=HYPERLINK("https://www.leilaoonline.net/lote/detalhe/226047", "33429")</f>
      </c>
      <c r="B279" s="4" t="s">
        <f>=HYPERLINK("https://www.leilaoonline.net/lote/detalhe/226047", "CAIXA CANA PICADA. - S/FR. - LOC. RIO BRILHANTE")</f>
      </c>
      <c r="C279" s="4" t="inlineStr">
        <is>
          <t>Não vendido</t>
        </is>
      </c>
      <c r="D279" s="4" t="inlineStr">
        <is>
          <t>4</t>
        </is>
      </c>
      <c r="E279" s="5" t="inlineStr">
        <is>
          <t>4.500,00</t>
        </is>
      </c>
      <c r="F279" s="4" t="inlineStr">
        <is>
          <t>500.00</t>
        </is>
      </c>
    </row>
    <row collapsed="false" customFormat="false" customHeight="false" hidden="false" ht="12.1" outlineLevel="0" r="280">
      <c r="A280" s="5" t="s">
        <f>=HYPERLINK("https://www.leilaoonline.net/lote/detalhe/226054", "33430")</f>
      </c>
      <c r="B280" s="4" t="s">
        <f>=HYPERLINK("https://www.leilaoonline.net/lote/detalhe/226054", "CAIXA CANA PICADA. - S/FR. - LOC. RIO BRILHANTE")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=HYPERLINK("https://www.leilaoonline.net/lote/detalhe/226059", "33431")</f>
      </c>
      <c r="B281" s="4" t="s">
        <f>=HYPERLINK("https://www.leilaoonline.net/lote/detalhe/226059", "REDUTOR RENK ZANINI TA-80. - RED-RB-0236. - LOC. RIO BRILHANTE")</f>
      </c>
      <c r="C281" s="4" t="inlineStr">
        <is>
          <t>Não vendido</t>
        </is>
      </c>
      <c r="D281" s="4" t="inlineStr">
        <is>
          <t>1</t>
        </is>
      </c>
      <c r="E281" s="5" t="inlineStr">
        <is>
          <t>10.000,00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=HYPERLINK("https://www.leilaoonline.net/lote/detalhe/226056", "33432")</f>
      </c>
      <c r="B282" s="4" t="s">
        <f>=HYPERLINK("https://www.leilaoonline.net/lote/detalhe/226056", "REDUTOR RENKZANINI TA-83N. - RED-RB-0226. - LOC. RIO BRILHANTE")</f>
      </c>
      <c r="C282" s="4" t="inlineStr">
        <is>
          <t>Não vendido</t>
        </is>
      </c>
      <c r="D282" s="4" t="inlineStr">
        <is>
          <t>91</t>
        </is>
      </c>
      <c r="E282" s="5" t="inlineStr">
        <is>
          <t>70.000,00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=HYPERLINK("https://www.leilaoonline.net/lote/detalhe/226061", "33433")</f>
      </c>
      <c r="B283" s="4" t="s">
        <f>=HYPERLINK("https://www.leilaoonline.net/lote/detalhe/226061", "TANQUE DE FERRO. - TQE-RB-0101. - LOC. RIO BRILHANTE")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=HYPERLINK("https://www.leilaoonline.net/lote/detalhe/226048", "33434")</f>
      </c>
      <c r="B284" s="4" t="s">
        <f>=HYPERLINK("https://www.leilaoonline.net/lote/detalhe/226048", "PONTE ROLANTE MONOVIGA;  2 TON. ANO 2007. - FR295629. - LOC. RIO BRILHANTE")</f>
      </c>
      <c r="C284" s="4" t="inlineStr">
        <is>
          <t>Não vendido</t>
        </is>
      </c>
      <c r="D284" s="4" t="inlineStr">
        <is>
          <t>49</t>
        </is>
      </c>
      <c r="E284" s="5" t="inlineStr">
        <is>
          <t>18.000,00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=HYPERLINK("https://www.leilaoonline.net/lote/detalhe/226004", "33500")</f>
      </c>
      <c r="B285" s="4" t="s">
        <f>=HYPERLINK("https://www.leilaoonline.net/lote/detalhe/226004", "CARREGADEIRA DE CANA VALTRA BM100; MOD. CMO-MASTER; ANO 2007. - FR360843. - LOC. SANTA ELISA")</f>
      </c>
      <c r="C285" s="4" t="inlineStr">
        <is>
          <t>Não vendido</t>
        </is>
      </c>
      <c r="D285" s="4" t="inlineStr">
        <is>
          <t>68</t>
        </is>
      </c>
      <c r="E285" s="5" t="inlineStr">
        <is>
          <t>119.000,00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=HYPERLINK("https://www.leilaoonline.net/lote/detalhe/226106", "33501")</f>
      </c>
      <c r="B286" s="4" t="s">
        <f>=HYPERLINK("https://www.leilaoonline.net/lote/detalhe/226106", "CARROCERIA COMBOIO GASCOM. - FR38032. - LOC. SANTA ELISA")</f>
      </c>
      <c r="C286" s="4" t="inlineStr">
        <is>
          <t>Vendido</t>
        </is>
      </c>
      <c r="D286" s="4" t="inlineStr">
        <is>
          <t>28</t>
        </is>
      </c>
      <c r="E286" s="5" t="inlineStr">
        <is>
          <t>25.000,00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=HYPERLINK("https://www.leilaoonline.net/lote/detalhe/226109", "33502")</f>
      </c>
      <c r="B287" s="4" t="s">
        <f>=HYPERLINK("https://www.leilaoonline.net/lote/detalhe/226109", "CARROCERIA COMBOIO GASCOM. - FR22564. - LOC. SANTA ELISA")</f>
      </c>
      <c r="C287" s="4" t="inlineStr">
        <is>
          <t>Vendido</t>
        </is>
      </c>
      <c r="D287" s="4" t="inlineStr">
        <is>
          <t>20</t>
        </is>
      </c>
      <c r="E287" s="5" t="inlineStr">
        <is>
          <t>16.000,00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=HYPERLINK("https://www.leilaoonline.net/lote/detalhe/226107", "33503")</f>
      </c>
      <c r="B288" s="4" t="s">
        <f>=HYPERLINK("https://www.leilaoonline.net/lote/detalhe/226107", "CARROCERIA COMBOIO. - FR38009. - LOC. SANTA ELISA")</f>
      </c>
      <c r="C288" s="4" t="inlineStr">
        <is>
          <t>Vendido</t>
        </is>
      </c>
      <c r="D288" s="4" t="inlineStr">
        <is>
          <t>16</t>
        </is>
      </c>
      <c r="E288" s="5" t="inlineStr">
        <is>
          <t>14.500,00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=HYPERLINK("https://www.leilaoonline.net/lote/detalhe/226110", "33504")</f>
      </c>
      <c r="B289" s="4" t="s">
        <f>=HYPERLINK("https://www.leilaoonline.net/lote/detalhe/226110", "CARROCERIA COMBOIO GASCOM. - FR0022. - LOC. SANTA ELISA")</f>
      </c>
      <c r="C289" s="4" t="inlineStr">
        <is>
          <t>Vendido</t>
        </is>
      </c>
      <c r="D289" s="4" t="inlineStr">
        <is>
          <t>29</t>
        </is>
      </c>
      <c r="E289" s="5" t="inlineStr">
        <is>
          <t>25.500,00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=HYPERLINK("https://www.leilaoonline.net/lote/detalhe/225968", "33505")</f>
      </c>
      <c r="B290" s="4" t="s">
        <f>=HYPERLINK("https://www.leilaoonline.net/lote/detalhe/225968", "CHASSI MOTOBOMBA. - FR13005015. - LOC. SANTA ELISA")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1.000,00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=HYPERLINK("https://www.leilaoonline.net/lote/detalhe/226104", "33506")</f>
      </c>
      <c r="B291" s="4" t="s">
        <f>=HYPERLINK("https://www.leilaoonline.net/lote/detalhe/226104", "MOTOBOMBA SEM MOTOR. - FR14005014. - LOC. SANTA ELISA")</f>
      </c>
      <c r="C291" s="4" t="inlineStr">
        <is>
          <t>Não vendido</t>
        </is>
      </c>
      <c r="D291" s="4" t="inlineStr">
        <is>
          <t>17</t>
        </is>
      </c>
      <c r="E291" s="5" t="inlineStr">
        <is>
          <t>7.800,00</t>
        </is>
      </c>
      <c r="F291" s="4" t="inlineStr">
        <is>
          <t>300.00</t>
        </is>
      </c>
    </row>
    <row collapsed="false" customFormat="false" customHeight="false" hidden="false" ht="12.1" outlineLevel="0" r="292">
      <c r="A292" s="5" t="s">
        <f>=HYPERLINK("https://www.leilaoonline.net/lote/detalhe/226108", "33507")</f>
      </c>
      <c r="B292" s="4" t="s">
        <f>=HYPERLINK("https://www.leilaoonline.net/lote/detalhe/226108", " MOTOBOMBA. - FR8005037. - LOC. SANTA ELISA ")</f>
      </c>
      <c r="C292" s="4" t="inlineStr">
        <is>
          <t>Lote retirado</t>
        </is>
      </c>
      <c r="D292" s="4" t="inlineStr">
        <is>
          <t>0</t>
        </is>
      </c>
      <c r="E292" s="5" t="inlineStr">
        <is>
          <t>3.000,00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=HYPERLINK("https://www.leilaoonline.net/lote/detalhe/226103", "33508")</f>
      </c>
      <c r="B293" s="4" t="s">
        <f>=HYPERLINK("https://www.leilaoonline.net/lote/detalhe/226103", "CAMINHÃO FORD CARGO 2626; ANO 2003/2003; BRANCO. - FR14001028. - LOC. SANTA ELISA")</f>
      </c>
      <c r="C293" s="4" t="inlineStr">
        <is>
          <t>Não vendido</t>
        </is>
      </c>
      <c r="D293" s="4" t="inlineStr">
        <is>
          <t>66</t>
        </is>
      </c>
      <c r="E293" s="5" t="inlineStr">
        <is>
          <t>89.000,00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=HYPERLINK("https://www.leilaoonline.net/lote/detalhe/225990", "33510")</f>
      </c>
      <c r="B294" s="4" t="s">
        <f>=HYPERLINK("https://www.leilaoonline.net/lote/detalhe/225990", "CHASSI DE GRADE DESTORROADORA TATU; ANO 1987 / CHASSI DE GRADE NIVELADORA; ANO 1999. - FR14003353/FR14003403. - LOC. SANTA ELISA")</f>
      </c>
      <c r="C294" s="4" t="inlineStr">
        <is>
          <t>Vendido</t>
        </is>
      </c>
      <c r="D294" s="4" t="inlineStr">
        <is>
          <t>48</t>
        </is>
      </c>
      <c r="E294" s="5" t="inlineStr">
        <is>
          <t>9.800,00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=HYPERLINK("https://www.leilaoonline.net/lote/detalhe/226105", "33511")</f>
      </c>
      <c r="B295" s="4" t="s">
        <f>=HYPERLINK("https://www.leilaoonline.net/lote/detalhe/226105", "REBOQUE RODOVIARIA RQ CI HI; ANO 1988/1988; AZUL. (COM HIDROROLL HIRRIGABRASIL) - S/FR. - LOC. SANTA ELISA")</f>
      </c>
      <c r="C295" s="4" t="inlineStr">
        <is>
          <t>Vendido</t>
        </is>
      </c>
      <c r="D295" s="4" t="inlineStr">
        <is>
          <t>13</t>
        </is>
      </c>
      <c r="E295" s="5" t="inlineStr">
        <is>
          <t>23.000,00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=HYPERLINK("https://www.leilaoonline.net/lote/detalhe/226014", "33512")</f>
      </c>
      <c r="B296" s="4" t="s">
        <f>=HYPERLINK("https://www.leilaoonline.net/lote/detalhe/226014", " TANQUE VERTICAL DE FIBRA PARA ARMAZENAMENTO DE SODA. - S/FR. - LOC. MB")</f>
      </c>
      <c r="C296" s="4" t="inlineStr">
        <is>
          <t>Vendido</t>
        </is>
      </c>
      <c r="D296" s="4" t="inlineStr">
        <is>
          <t>18</t>
        </is>
      </c>
      <c r="E296" s="5" t="inlineStr">
        <is>
          <t>2.500,00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=HYPERLINK("https://www.leilaoonline.net/lote/detalhe/225992", "33513")</f>
      </c>
      <c r="B297" s="4" t="s">
        <f>=HYPERLINK("https://www.leilaoonline.net/lote/detalhe/225992", "DECANTADOR HORIZONTAL TERNARIO DE INOX; ANO 1997. - DEC-MB-0002. - LOC. MB")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=HYPERLINK("https://www.leilaoonline.net/lote/detalhe/225985", "33514")</f>
      </c>
      <c r="B298" s="4" t="s">
        <f>=HYPERLINK("https://www.leilaoonline.net/lote/detalhe/225985", "VOLKSWAGEN SAVEIRO AMBULÂNCIA 1.6; ANO 2007/2008; BRANCA. - FR13006003. - LOC. MB ")</f>
      </c>
      <c r="C298" s="4" t="inlineStr">
        <is>
          <t>Vendido</t>
        </is>
      </c>
      <c r="D298" s="4" t="inlineStr">
        <is>
          <t>16</t>
        </is>
      </c>
      <c r="E298" s="5" t="inlineStr">
        <is>
          <t>10.000,00</t>
        </is>
      </c>
      <c r="F298" s="4" t="inlineStr">
        <is>
          <t>250.00</t>
        </is>
      </c>
    </row>
    <row collapsed="false" customFormat="false" customHeight="false" hidden="false" ht="12.1" outlineLevel="0" r="299">
      <c r="A299" s="5" t="s">
        <f>=HYPERLINK("https://www.leilaoonline.net/lote/detalhe/225989", "33515")</f>
      </c>
      <c r="B299" s="4" t="s">
        <f>=HYPERLINK("https://www.leilaoonline.net/lote/detalhe/225989", "CAMINHONETE GM 6000 CUSTOM; ANO 1994/1993; BRANCA. - FR13001001. - LOC. MB")</f>
      </c>
      <c r="C299" s="4" t="inlineStr">
        <is>
          <t>Não vendido</t>
        </is>
      </c>
      <c r="D299" s="4" t="inlineStr">
        <is>
          <t>13</t>
        </is>
      </c>
      <c r="E299" s="5" t="inlineStr">
        <is>
          <t>22.000,00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=HYPERLINK("https://www.leilaoonline.net/lote/detalhe/225983", "33516")</f>
      </c>
      <c r="B300" s="4" t="s">
        <f>=HYPERLINK("https://www.leilaoonline.net/lote/detalhe/225983", "REBOQUE GOYDO; ANO 1996/1996; CINZA. (COM TANQUE DE ÁGUA) - FR13004149. - LOC. MB")</f>
      </c>
      <c r="C300" s="4" t="inlineStr">
        <is>
          <t>Vendido</t>
        </is>
      </c>
      <c r="D300" s="4" t="inlineStr">
        <is>
          <t>22</t>
        </is>
      </c>
      <c r="E300" s="5" t="inlineStr">
        <is>
          <t>31.000,00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=HYPERLINK("https://www.leilaoonline.net/lote/detalhe/226019", "33517")</f>
      </c>
      <c r="B301" s="4" t="s">
        <f>=HYPERLINK("https://www.leilaoonline.net/lote/detalhe/226019", "COLHEDORA JOHN DEERE 3522; ANO 2012. - FR13002060. 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20.000,00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=HYPERLINK("https://www.leilaoonline.net/lote/detalhe/225984", "33518")</f>
      </c>
      <c r="B302" s="4" t="s">
        <f>=HYPERLINK("https://www.leilaoonline.net/lote/detalhe/225984", "COLHEDORA JOHN DEERE 3522; ANO 2011. - FR1002018.  - LOC. MB")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20.000,00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=HYPERLINK("https://www.leilaoonline.net/lote/detalhe/225998", "33519")</f>
      </c>
      <c r="B303" s="4" t="s">
        <f>=HYPERLINK("https://www.leilaoonline.net/lote/detalhe/225998", "DOLLY. (VENDA SEM DOC.) - FR11004184. - LOC. MB")</f>
      </c>
      <c r="C303" s="4" t="inlineStr">
        <is>
          <t>Vendido</t>
        </is>
      </c>
      <c r="D303" s="4" t="inlineStr">
        <is>
          <t>12</t>
        </is>
      </c>
      <c r="E303" s="5" t="inlineStr">
        <is>
          <t>10.500,00</t>
        </is>
      </c>
      <c r="F303" s="4" t="inlineStr">
        <is>
          <t>500.00</t>
        </is>
      </c>
    </row>
    <row collapsed="false" customFormat="false" customHeight="false" hidden="false" ht="12.1" outlineLevel="0" r="304">
      <c r="A304" s="5" t="s">
        <f>=HYPERLINK("https://www.leilaoonline.net/lote/detalhe/225995", "33520")</f>
      </c>
      <c r="B304" s="4" t="s">
        <f>=HYPERLINK("https://www.leilaoonline.net/lote/detalhe/225995", "SEMI REBOQUE RANDON SR CA; ANO 2001/2001; VERDE. - FR11004216.  - LOC. MB")</f>
      </c>
      <c r="C304" s="4" t="inlineStr">
        <is>
          <t>Não vendido</t>
        </is>
      </c>
      <c r="D304" s="4" t="inlineStr">
        <is>
          <t>4</t>
        </is>
      </c>
      <c r="E304" s="5" t="inlineStr">
        <is>
          <t>18.000,00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=HYPERLINK("https://www.leilaoonline.net/lote/detalhe/226003", "33521")</f>
      </c>
      <c r="B305" s="4" t="s">
        <f>=HYPERLINK("https://www.leilaoonline.net/lote/detalhe/226003", "CARRETINHA DE SERVIÇOS GERAIS; ANO 2007. - FR11003091. - LOC. VALE DO ROSÁRIO")</f>
      </c>
      <c r="C305" s="4" t="inlineStr">
        <is>
          <t>Não vendido</t>
        </is>
      </c>
      <c r="D305" s="4" t="inlineStr">
        <is>
          <t>12</t>
        </is>
      </c>
      <c r="E305" s="5" t="inlineStr">
        <is>
          <t>5.000,00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=HYPERLINK("https://www.leilaoonline.net/lote/detalhe/225994", "33522")</f>
      </c>
      <c r="B306" s="4" t="s">
        <f>=HYPERLINK("https://www.leilaoonline.net/lote/detalhe/225994", "RETROESCAVADEIRA RTA-6; ANO 2014. - FR11003076. - LOC. VALE DO ROSÁRIO")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10.500,00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=HYPERLINK("https://www.leilaoonline.net/lote/detalhe/226002", "33523")</f>
      </c>
      <c r="B307" s="4" t="s">
        <f>=HYPERLINK("https://www.leilaoonline.net/lote/detalhe/226002", "HIDROROLL TURBOMAQ S/MAGUEIRA; ANO 2000. - FR11003671. - LOC. VALE DO ROSARIO")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5.000,00</t>
        </is>
      </c>
      <c r="F307" s="4" t="inlineStr">
        <is>
          <t>500.00</t>
        </is>
      </c>
    </row>
    <row collapsed="false" customFormat="false" customHeight="false" hidden="false" ht="12.1" outlineLevel="0" r="308">
      <c r="A308" s="5" t="s">
        <f>=HYPERLINK("https://www.leilaoonline.net/lote/detalhe/226008", "33524")</f>
      </c>
      <c r="B308" s="4" t="s">
        <f>=HYPERLINK("https://www.leilaoonline.net/lote/detalhe/226008", "CARRETINHA PARA TRANSPORTE DE TUBOS DE VINHAÇA; ANO 2007. - FR11003583. - LOC. VALE DO ROSÁRIO")</f>
      </c>
      <c r="C308" s="4" t="inlineStr">
        <is>
          <t>Não vendido</t>
        </is>
      </c>
      <c r="D308" s="4" t="inlineStr">
        <is>
          <t>1</t>
        </is>
      </c>
      <c r="E308" s="5" t="inlineStr">
        <is>
          <t>1.000,00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=HYPERLINK("https://www.leilaoonline.net/lote/detalhe/226012", "33525")</f>
      </c>
      <c r="B309" s="4" t="s">
        <f>=HYPERLINK("https://www.leilaoonline.net/lote/detalhe/226012", "CARRETA DISTRIBUIDORA DE TORTA SPANDER 20.0 SOLLUS; ANO 2008. - FR11003258. - LOC. VALE DO ROSÁRIO")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3.000,00</t>
        </is>
      </c>
      <c r="F309" s="4" t="inlineStr">
        <is>
          <t>500.00</t>
        </is>
      </c>
    </row>
    <row collapsed="false" customFormat="false" customHeight="false" hidden="false" ht="12.1" outlineLevel="0" r="310">
      <c r="A310" s="5" t="s">
        <f>=HYPERLINK("https://www.leilaoonline.net/lote/detalhe/226000", "33526")</f>
      </c>
      <c r="B310" s="4" t="s">
        <f>=HYPERLINK("https://www.leilaoonline.net/lote/detalhe/226000", "CARRETINHA PARA TRANSPORTE DE TUBOS DE VINHAÇA; ANO 2007. - FR11003580. - LOC. VALE DO ROSÁRIO")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3.000,00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=HYPERLINK("https://www.leilaoonline.net/lote/detalhe/225986", "33527")</f>
      </c>
      <c r="B311" s="4" t="s">
        <f>=HYPERLINK("https://www.leilaoonline.net/lote/detalhe/225986", "CARRETINHA PARA TRANSPORTE DE TUBOS DE VINHAÇA; ANO 2007. - FR11003582. - LOC. VALE DO ROSÁRIO")</f>
      </c>
      <c r="C311" s="4" t="inlineStr">
        <is>
          <t>Vendido</t>
        </is>
      </c>
      <c r="D311" s="4" t="inlineStr">
        <is>
          <t>3</t>
        </is>
      </c>
      <c r="E311" s="5" t="inlineStr">
        <is>
          <t>3.300,00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=HYPERLINK("https://www.leilaoonline.net/lote/detalhe/225996", "33528")</f>
      </c>
      <c r="B312" s="4" t="s">
        <f>=HYPERLINK("https://www.leilaoonline.net/lote/detalhe/225996", "CAMINHÃO VOLKSWAGEN 24.250; ANO 1994/1994; BRANCO. - FR11001022. - LOC. VALE DO ROSÁRIO")</f>
      </c>
      <c r="C312" s="4" t="inlineStr">
        <is>
          <t>Não vendido</t>
        </is>
      </c>
      <c r="D312" s="4" t="inlineStr">
        <is>
          <t>38</t>
        </is>
      </c>
      <c r="E312" s="5" t="inlineStr">
        <is>
          <t>62.000,00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=HYPERLINK("https://www.leilaoonline.net/lote/detalhe/226021", "33529")</f>
      </c>
      <c r="B313" s="4" t="s">
        <f>=HYPERLINK("https://www.leilaoonline.net/lote/detalhe/226021", "VOLKSWAGEN SAVEIRO AMBULÂNCIA 1.6; ANO 2004/2004; BRANCA. - FR11006002. - LOC. VALE DO ROSÁRIO ")</f>
      </c>
      <c r="C313" s="4" t="inlineStr">
        <is>
          <t>Vendido</t>
        </is>
      </c>
      <c r="D313" s="4" t="inlineStr">
        <is>
          <t>5</t>
        </is>
      </c>
      <c r="E313" s="5" t="inlineStr">
        <is>
          <t>10.000,00</t>
        </is>
      </c>
      <c r="F313" s="4" t="inlineStr">
        <is>
          <t>250.00</t>
        </is>
      </c>
    </row>
    <row collapsed="false" customFormat="false" customHeight="false" hidden="false" ht="12.1" outlineLevel="0" r="314">
      <c r="A314" s="5" t="s">
        <f>=HYPERLINK("https://www.leilaoonline.net/lote/detalhe/225993", "33530")</f>
      </c>
      <c r="B314" s="4" t="s">
        <f>=HYPERLINK("https://www.leilaoonline.net/lote/detalhe/225993", "CAMINHÃO VOLKSWAGEN 24.220; ANO 1995/1995; BRANCO. - FR11001011. - VALE DO ROSÁRIO")</f>
      </c>
      <c r="C314" s="4" t="inlineStr">
        <is>
          <t>Não vendido</t>
        </is>
      </c>
      <c r="D314" s="4" t="inlineStr">
        <is>
          <t>34</t>
        </is>
      </c>
      <c r="E314" s="5" t="inlineStr">
        <is>
          <t>58.000,00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=HYPERLINK("https://www.leilaoonline.net/lote/detalhe/226005", "33531")</f>
      </c>
      <c r="B315" s="4" t="s">
        <f>=HYPERLINK("https://www.leilaoonline.net/lote/detalhe/226005", "3 ESTEIRAS DE LONA. (APROX 5,5 METROS) - S/FR. - LOC. VALE DO ROSÁRIO")</f>
      </c>
      <c r="C315" s="4" t="inlineStr">
        <is>
          <t>Não vendido</t>
        </is>
      </c>
      <c r="D315" s="4" t="inlineStr">
        <is>
          <t>22</t>
        </is>
      </c>
      <c r="E315" s="5" t="inlineStr">
        <is>
          <t>3.750,00</t>
        </is>
      </c>
      <c r="F315" s="4" t="inlineStr">
        <is>
          <t>250.00</t>
        </is>
      </c>
    </row>
    <row collapsed="false" customFormat="false" customHeight="false" hidden="false" ht="12.1" outlineLevel="0" r="316">
      <c r="A316" s="5" t="s">
        <f>=HYPERLINK("https://www.leilaoonline.net/lote/detalhe/226020", "33532")</f>
      </c>
      <c r="B316" s="4" t="s">
        <f>=HYPERLINK("https://www.leilaoonline.net/lote/detalhe/226020", "SEMI REBOQUE FACCHINI; ANO 2006/2006; CINZA. - FR7044080. - LOC. VALE DO ROSÁRIO ")</f>
      </c>
      <c r="C316" s="4" t="inlineStr">
        <is>
          <t>Vendido</t>
        </is>
      </c>
      <c r="D316" s="4" t="inlineStr">
        <is>
          <t>43</t>
        </is>
      </c>
      <c r="E316" s="5" t="inlineStr">
        <is>
          <t>57.000,00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=HYPERLINK("https://www.leilaoonline.net/lote/detalhe/226018", "33533")</f>
      </c>
      <c r="B317" s="4" t="s">
        <f>=HYPERLINK("https://www.leilaoonline.net/lote/detalhe/226018", "DOLLY. (VENDA SEM DOC.) - FR11003175. - LOC. VALE DO ROSÁRIO")</f>
      </c>
      <c r="C317" s="4" t="inlineStr">
        <is>
          <t>Vendido</t>
        </is>
      </c>
      <c r="D317" s="4" t="inlineStr">
        <is>
          <t>11</t>
        </is>
      </c>
      <c r="E317" s="5" t="inlineStr">
        <is>
          <t>10.000,00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=HYPERLINK("https://www.leilaoonline.net/lote/detalhe/226006", "33534")</f>
      </c>
      <c r="B318" s="4" t="s">
        <f>=HYPERLINK("https://www.leilaoonline.net/lote/detalhe/226006", "TANQUE DE FIBRA. - S/FR. - VALE DO ROSÁRIO ")</f>
      </c>
      <c r="C318" s="4" t="inlineStr">
        <is>
          <t>Não vendido</t>
        </is>
      </c>
      <c r="D318" s="4" t="inlineStr">
        <is>
          <t>40</t>
        </is>
      </c>
      <c r="E318" s="5" t="inlineStr">
        <is>
          <t>7.900,00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=HYPERLINK("https://www.leilaoonline.net/lote/detalhe/226017", "33535")</f>
      </c>
      <c r="B319" s="4" t="s">
        <f>=HYPERLINK("https://www.leilaoonline.net/lote/detalhe/226017", "CARRETA DISTRIBUIDORA DE TORTA SPANDER 20.0 CHTD SOLLUS. - FR11003622. - LOC. VALE DO ROSÁRIO")</f>
      </c>
      <c r="C319" s="4" t="inlineStr">
        <is>
          <t>Não vendido</t>
        </is>
      </c>
      <c r="D319" s="4" t="inlineStr">
        <is>
          <t>2</t>
        </is>
      </c>
      <c r="E319" s="5" t="inlineStr">
        <is>
          <t>3.500,00</t>
        </is>
      </c>
      <c r="F319" s="4" t="inlineStr">
        <is>
          <t>500.00</t>
        </is>
      </c>
    </row>
    <row collapsed="false" customFormat="false" customHeight="false" hidden="false" ht="12.1" outlineLevel="0" r="320">
      <c r="A320" s="5" t="s">
        <f>=HYPERLINK("https://www.leilaoonline.net/lote/detalhe/226013", "33536")</f>
      </c>
      <c r="B320" s="4" t="s">
        <f>=HYPERLINK("https://www.leilaoonline.net/lote/detalhe/226013", "CARRETA. - FR11003452. - LOC. VALE DO ROSÁRIO")</f>
      </c>
      <c r="C320" s="4" t="inlineStr">
        <is>
          <t>Não vendido</t>
        </is>
      </c>
      <c r="D320" s="4" t="inlineStr">
        <is>
          <t>1</t>
        </is>
      </c>
      <c r="E320" s="5" t="inlineStr">
        <is>
          <t>3.000,00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=HYPERLINK("https://www.leilaoonline.net/lote/detalhe/226016", "33537")</f>
      </c>
      <c r="B321" s="4" t="s">
        <f>=HYPERLINK("https://www.leilaoonline.net/lote/detalhe/226016", "CHASSI DE SUBSOLADOR. - FR13003174. - LOC. VALE DO ROSÁRIO")</f>
      </c>
      <c r="C321" s="4" t="inlineStr">
        <is>
          <t>Vendido</t>
        </is>
      </c>
      <c r="D321" s="4" t="inlineStr">
        <is>
          <t>26</t>
        </is>
      </c>
      <c r="E321" s="5" t="inlineStr">
        <is>
          <t>13.500,01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=HYPERLINK("https://www.leilaoonline.net/lote/detalhe/225997", "33538")</f>
      </c>
      <c r="B322" s="4" t="s">
        <f>=HYPERLINK("https://www.leilaoonline.net/lote/detalhe/225997", "REBOQUE RANDON SE CN HI; ANO 1997/1998; VERDE. - FR13004091. - LOC. VALE DO ROSÁRIO")</f>
      </c>
      <c r="C322" s="4" t="inlineStr">
        <is>
          <t>Não vendido</t>
        </is>
      </c>
      <c r="D322" s="4" t="inlineStr">
        <is>
          <t>3</t>
        </is>
      </c>
      <c r="E322" s="5" t="inlineStr">
        <is>
          <t>12.000,00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=HYPERLINK("https://www.leilaoonline.net/lote/detalhe/226011", "33539")</f>
      </c>
      <c r="B323" s="4" t="s">
        <f>=HYPERLINK("https://www.leilaoonline.net/lote/detalhe/226011", "REBOQUE RODOVIARIA RQ CI PR; ANO 1994/1994; VERDE. - FR11004037. - LOC. VALE DO ROSÁRIO")</f>
      </c>
      <c r="C323" s="4" t="inlineStr">
        <is>
          <t>Não vendido</t>
        </is>
      </c>
      <c r="D323" s="4" t="inlineStr">
        <is>
          <t>1</t>
        </is>
      </c>
      <c r="E323" s="5" t="inlineStr">
        <is>
          <t>15.000,00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=HYPERLINK("https://www.leilaoonline.net/lote/detalhe/226022", "33540")</f>
      </c>
      <c r="B324" s="4" t="s">
        <f>=HYPERLINK("https://www.leilaoonline.net/lote/detalhe/226022", " 1 ESTEIRA DE LONA; 1 ESTEIRA ROLETE; 1 DETECTO DE METAIS. - FR181051 - LOC. JUNQUEIRA")</f>
      </c>
      <c r="C324" s="4" t="inlineStr">
        <is>
          <t>Lote retirado</t>
        </is>
      </c>
      <c r="D324" s="4" t="inlineStr">
        <is>
          <t>0</t>
        </is>
      </c>
      <c r="E324" s="5" t="inlineStr">
        <is>
          <t>1.000,00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=HYPERLINK("https://www.leilaoonline.net/lote/detalhe/225988", "33541")</f>
      </c>
      <c r="B325" s="4" t="s">
        <f>=HYPERLINK("https://www.leilaoonline.net/lote/detalhe/225988", "BALANÇA. - FR12451288. - LOC. JUNQUEIRA")</f>
      </c>
      <c r="C325" s="4" t="inlineStr">
        <is>
          <t>Não vendido</t>
        </is>
      </c>
      <c r="D325" s="4" t="inlineStr">
        <is>
          <t>1</t>
        </is>
      </c>
      <c r="E325" s="5" t="inlineStr">
        <is>
          <t>100,00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=HYPERLINK("https://www.leilaoonline.net/lote/detalhe/226007", "33542")</f>
      </c>
      <c r="B326" s="4" t="s">
        <f>=HYPERLINK("https://www.leilaoonline.net/lote/detalhe/226007", " 1 ESTEIRA DE LONA HMBL; 1 DETECTOR DE METAIS. - FR1303622. - LOC. JUNQUEIRA")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500,00</t>
        </is>
      </c>
      <c r="F326" s="4" t="inlineStr">
        <is>
          <t>100.00</t>
        </is>
      </c>
    </row>
    <row collapsed="false" customFormat="false" customHeight="false" hidden="false" ht="12.1" outlineLevel="0" r="327">
      <c r="A327" s="5" t="s">
        <f>=HYPERLINK("https://www.leilaoonline.net/lote/detalhe/225961", "33543")</f>
      </c>
      <c r="B327" s="4" t="s">
        <f>=HYPERLINK("https://www.leilaoonline.net/lote/detalhe/225961", "TRANSFORMADOR DEDINE TENSÃO 1000KVA TRIFASICO; ANO 2012. - FR85164. - LOC. JUNQUEIRA")</f>
      </c>
      <c r="C327" s="4" t="inlineStr">
        <is>
          <t>Vendido</t>
        </is>
      </c>
      <c r="D327" s="4" t="inlineStr">
        <is>
          <t>108</t>
        </is>
      </c>
      <c r="E327" s="5" t="inlineStr">
        <is>
          <t>58.750,00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=HYPERLINK("https://www.leilaoonline.net/lote/detalhe/225954", "33544")</f>
      </c>
      <c r="B328" s="4" t="s">
        <f>=HYPERLINK("https://www.leilaoonline.net/lote/detalhe/225954", "TRATOR CASE 235 MX MAGNUM 4X4; ANO 2014. - FR93345. - LOC. JUNQUEIRA")</f>
      </c>
      <c r="C328" s="4" t="inlineStr">
        <is>
          <t>Não vendido</t>
        </is>
      </c>
      <c r="D328" s="4" t="inlineStr">
        <is>
          <t>16</t>
        </is>
      </c>
      <c r="E328" s="5" t="inlineStr">
        <is>
          <t>35.000,00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=HYPERLINK("https://www.leilaoonline.net/lote/detalhe/225973", "33545")</f>
      </c>
      <c r="B329" s="4" t="s">
        <f>=HYPERLINK("https://www.leilaoonline.net/lote/detalhe/225973", "SEMI REBOQUE RANDON SRCA CA; ANO 2008/2008; AZUL. - FR10227. - LOC. JUNQUEIRA")</f>
      </c>
      <c r="C329" s="4" t="inlineStr">
        <is>
          <t>Vendido</t>
        </is>
      </c>
      <c r="D329" s="4" t="inlineStr">
        <is>
          <t>23</t>
        </is>
      </c>
      <c r="E329" s="5" t="inlineStr">
        <is>
          <t>42.000,00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=HYPERLINK("https://www.leilaoonline.net/lote/detalhe/225976", "33546")</f>
      </c>
      <c r="B330" s="4" t="s">
        <f>=HYPERLINK("https://www.leilaoonline.net/lote/detalhe/225976", "REBOQUE RANDONSP RQ CA; ANO 2010/2010; AZUL. - FR70369. - LOC. JUNQUEIRA")</f>
      </c>
      <c r="C330" s="4" t="inlineStr">
        <is>
          <t>Vendido</t>
        </is>
      </c>
      <c r="D330" s="4" t="inlineStr">
        <is>
          <t>21</t>
        </is>
      </c>
      <c r="E330" s="5" t="inlineStr">
        <is>
          <t>45.000,00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=HYPERLINK("https://www.leilaoonline.net/lote/detalhe/226027", "33547")</f>
      </c>
      <c r="B331" s="4" t="s">
        <f>=HYPERLINK("https://www.leilaoonline.net/lote/detalhe/226027", " VOLKSWAGEN KOMBI; ANO 2000/2001; BRANCA. - FR92275. - LOC. JUNQUEIRA")</f>
      </c>
      <c r="C331" s="4" t="inlineStr">
        <is>
          <t>Lote retirado</t>
        </is>
      </c>
      <c r="D331" s="4" t="inlineStr">
        <is>
          <t>1</t>
        </is>
      </c>
      <c r="E331" s="5" t="inlineStr">
        <is>
          <t>1.000,00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=HYPERLINK("https://www.leilaoonline.net/lote/detalhe/226025", "33548")</f>
      </c>
      <c r="B332" s="4" t="s">
        <f>=HYPERLINK("https://www.leilaoonline.net/lote/detalhe/226025", " GM S10 2.2 S; ANO 2000/2000; BRANCA. - S/FR. - LOC. JUNQUEIRA")</f>
      </c>
      <c r="C332" s="4" t="inlineStr">
        <is>
          <t>Lote retirado</t>
        </is>
      </c>
      <c r="D332" s="4" t="inlineStr">
        <is>
          <t>1</t>
        </is>
      </c>
      <c r="E332" s="5" t="inlineStr">
        <is>
          <t>1.000,00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=HYPERLINK("https://www.leilaoonline.net/lote/detalhe/225999", "33549")</f>
      </c>
      <c r="B333" s="4" t="s">
        <f>=HYPERLINK("https://www.leilaoonline.net/lote/detalhe/225999", " VOLKSWAGEN PARATI AMBULÂNCIA 1.8; BRANCO. - S/FR. - LOC. JUNQUEIRA")</f>
      </c>
      <c r="C333" s="4" t="inlineStr">
        <is>
          <t>Lote retirado</t>
        </is>
      </c>
      <c r="D333" s="4" t="inlineStr">
        <is>
          <t>0</t>
        </is>
      </c>
      <c r="E333" s="5" t="inlineStr">
        <is>
          <t>1.000,00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=HYPERLINK("https://www.leilaoonline.net/lote/detalhe/226024", "33550")</f>
      </c>
      <c r="B334" s="4" t="s">
        <f>=HYPERLINK("https://www.leilaoonline.net/lote/detalhe/226024", " GM S10 2.2 S; ANO 2000/2000; BRANCA. (SEM MOTOR) - FR92295. - LOC. JUNQUEIRA")</f>
      </c>
      <c r="C334" s="4" t="inlineStr">
        <is>
          <t>Lote retirado</t>
        </is>
      </c>
      <c r="D334" s="4" t="inlineStr">
        <is>
          <t>0</t>
        </is>
      </c>
      <c r="E334" s="5" t="inlineStr">
        <is>
          <t>1.000,00</t>
        </is>
      </c>
      <c r="F334" s="4" t="inlineStr">
        <is>
          <t>100.00</t>
        </is>
      </c>
    </row>
    <row collapsed="false" customFormat="false" customHeight="false" hidden="false" ht="12.1" outlineLevel="0" r="335">
      <c r="A335" s="5" t="s">
        <f>=HYPERLINK("https://www.leilaoonline.net/lote/detalhe/225964", "33551")</f>
      </c>
      <c r="B335" s="4" t="s">
        <f>=HYPERLINK("https://www.leilaoonline.net/lote/detalhe/225964", " REBOQUE RANDONSP RQ CA; ANO 2012/2013; CINZA. - FR93694. - LOC. JUNQUEIRA")</f>
      </c>
      <c r="C335" s="4" t="inlineStr">
        <is>
          <t>Vendido</t>
        </is>
      </c>
      <c r="D335" s="4" t="inlineStr">
        <is>
          <t>31</t>
        </is>
      </c>
      <c r="E335" s="5" t="inlineStr">
        <is>
          <t>55.000,00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=HYPERLINK("https://www.leilaoonline.net/lote/detalhe/225946", "33552")</f>
      </c>
      <c r="B336" s="4" t="s">
        <f>=HYPERLINK("https://www.leilaoonline.net/lote/detalhe/225946", "SEMI REBOQUE USICAMP SRCP E2 10000; ANO 2006/2006; AZUL. - FR93618. - LOC. JUNQUEIRA")</f>
      </c>
      <c r="C336" s="4" t="inlineStr">
        <is>
          <t>Não vendido</t>
        </is>
      </c>
      <c r="D336" s="4" t="inlineStr">
        <is>
          <t>1</t>
        </is>
      </c>
      <c r="E336" s="5" t="inlineStr">
        <is>
          <t>15.000,00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=HYPERLINK("https://www.leilaoonline.net/lote/detalhe/225947", "33553")</f>
      </c>
      <c r="B337" s="4" t="s">
        <f>=HYPERLINK("https://www.leilaoonline.net/lote/detalhe/225947", "CULTIVADOR DRIA. - S/FR. - LOC. JUNQUEIRA")</f>
      </c>
      <c r="C337" s="4" t="inlineStr">
        <is>
          <t>Não vendido</t>
        </is>
      </c>
      <c r="D337" s="4" t="inlineStr">
        <is>
          <t>2</t>
        </is>
      </c>
      <c r="E337" s="5" t="inlineStr">
        <is>
          <t>3.200,00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=HYPERLINK("https://www.leilaoonline.net/lote/detalhe/226010", "33554")</f>
      </c>
      <c r="B338" s="4" t="s">
        <f>=HYPERLINK("https://www.leilaoonline.net/lote/detalhe/226010", "TRANSBORDO SANTAL VT12; ANO 2013. - FR00724. - LOC. JUNQUEIRA")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15.000,00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=HYPERLINK("https://www.leilaoonline.net/lote/detalhe/225974", "33555")</f>
      </c>
      <c r="B339" s="4" t="s">
        <f>=HYPERLINK("https://www.leilaoonline.net/lote/detalhe/225974", "TRANBORDO SANTAL; ANO 2009. - FR10139. - LOC. JUNQUEIRA")</f>
      </c>
      <c r="C339" s="4" t="inlineStr">
        <is>
          <t>Vendido</t>
        </is>
      </c>
      <c r="D339" s="4" t="inlineStr">
        <is>
          <t>2</t>
        </is>
      </c>
      <c r="E339" s="5" t="inlineStr">
        <is>
          <t>11.000,00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=HYPERLINK("https://www.leilaoonline.net/lote/detalhe/225944", "33556")</f>
      </c>
      <c r="B340" s="4" t="s">
        <f>=HYPERLINK("https://www.leilaoonline.net/lote/detalhe/225944", "TRANSBORDO DE CANA SMR 10500 10T; ANO 2008; AZUL. - FR10133. - LOC. JUNQUEIRA")</f>
      </c>
      <c r="C340" s="4" t="inlineStr">
        <is>
          <t>Vendido</t>
        </is>
      </c>
      <c r="D340" s="4" t="inlineStr">
        <is>
          <t>2</t>
        </is>
      </c>
      <c r="E340" s="5" t="inlineStr">
        <is>
          <t>11.000,00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=HYPERLINK("https://www.leilaoonline.net/lote/detalhe/225979", "33557")</f>
      </c>
      <c r="B341" s="4" t="s">
        <f>=HYPERLINK("https://www.leilaoonline.net/lote/detalhe/225979", "DOLLY. (VENDA SEM DOC.) - FR66070. - LOC. JUNQUEIRA")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3.200,00</t>
        </is>
      </c>
      <c r="F341" s="4" t="inlineStr">
        <is>
          <t>200.00</t>
        </is>
      </c>
    </row>
    <row collapsed="false" customFormat="false" customHeight="false" hidden="false" ht="12.1" outlineLevel="0" r="342">
      <c r="A342" s="5" t="s">
        <f>=HYPERLINK("https://www.leilaoonline.net/lote/detalhe/225957", "33558")</f>
      </c>
      <c r="B342" s="4" t="s">
        <f>=HYPERLINK("https://www.leilaoonline.net/lote/detalhe/225957", "SUlCADOR; ANO 2008. - FR92730. - LOC. JUNQUEIRA")</f>
      </c>
      <c r="C342" s="4" t="inlineStr">
        <is>
          <t>Não vendido</t>
        </is>
      </c>
      <c r="D342" s="4" t="inlineStr">
        <is>
          <t>43</t>
        </is>
      </c>
      <c r="E342" s="5" t="inlineStr">
        <is>
          <t>5.400,00</t>
        </is>
      </c>
      <c r="F342" s="4" t="inlineStr">
        <is>
          <t>200.00</t>
        </is>
      </c>
    </row>
    <row collapsed="false" customFormat="false" customHeight="false" hidden="false" ht="12.1" outlineLevel="0" r="343">
      <c r="A343" s="5" t="s">
        <f>=HYPERLINK("https://www.leilaoonline.net/lote/detalhe/226101", "33559")</f>
      </c>
      <c r="B343" s="4" t="s">
        <f>=HYPERLINK("https://www.leilaoonline.net/lote/detalhe/226101", "PLANTADORA; ANO 2012. - FR92829. - LOC. JUNQUEIRA")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10.000,00</t>
        </is>
      </c>
      <c r="F343" s="4" t="inlineStr">
        <is>
          <t>1000.00</t>
        </is>
      </c>
    </row>
    <row collapsed="false" customFormat="false" customHeight="false" hidden="false" ht="12.1" outlineLevel="0" r="344">
      <c r="A344" s="5" t="s">
        <f>=HYPERLINK("https://www.leilaoonline.net/lote/detalhe/226023", "33560")</f>
      </c>
      <c r="B344" s="4" t="s">
        <f>=HYPERLINK("https://www.leilaoonline.net/lote/detalhe/226023", " PLANTADORA TMA; ANO 2014. - FR92867. - LOC. JUNQUEIRA")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10.000,00</t>
        </is>
      </c>
      <c r="F344" s="4" t="inlineStr">
        <is>
          <t>1000.00</t>
        </is>
      </c>
    </row>
    <row collapsed="false" customFormat="false" customHeight="false" hidden="false" ht="12.1" outlineLevel="0" r="345">
      <c r="A345" s="5" t="s">
        <f>=HYPERLINK("https://www.leilaoonline.net/lote/detalhe/225972", "33561")</f>
      </c>
      <c r="B345" s="4" t="s">
        <f>=HYPERLINK("https://www.leilaoonline.net/lote/detalhe/225972", "CAMINHÃO VOLKSWAGEN 15.180 EURO3 WORKER; ANO 2011/2012; BRANCO. - FR92151. - LOC. JUNQUEIRA")</f>
      </c>
      <c r="C345" s="4" t="inlineStr">
        <is>
          <t>Vendido</t>
        </is>
      </c>
      <c r="D345" s="4" t="inlineStr">
        <is>
          <t>20</t>
        </is>
      </c>
      <c r="E345" s="5" t="inlineStr">
        <is>
          <t>44.000,00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=HYPERLINK("https://www.leilaoonline.net/lote/detalhe/225970", "33562")</f>
      </c>
      <c r="B346" s="4" t="s">
        <f>=HYPERLINK("https://www.leilaoonline.net/lote/detalhe/225970", "CAMINHÃO VOLKSWAGEN 15.180 EURO3 WORKER; ANO 2011/2012; BRANCO. - FR119920. - LOC. JUNQUEIRA")</f>
      </c>
      <c r="C346" s="4" t="inlineStr">
        <is>
          <t>Vendido</t>
        </is>
      </c>
      <c r="D346" s="4" t="inlineStr">
        <is>
          <t>54</t>
        </is>
      </c>
      <c r="E346" s="5" t="inlineStr">
        <is>
          <t>78.000,00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=HYPERLINK("https://www.leilaoonline.net/lote/detalhe/225963", "33563")</f>
      </c>
      <c r="B347" s="4" t="s">
        <f>=HYPERLINK("https://www.leilaoonline.net/lote/detalhe/225963", "CAMINHÃO VOLKSWAGEN 31.330 CRC 6X4; ANO 2014/2014; BRANCO. - FR92361. - LOC. JUNQUEIRA")</f>
      </c>
      <c r="C347" s="4" t="inlineStr">
        <is>
          <t>Vendido</t>
        </is>
      </c>
      <c r="D347" s="4" t="inlineStr">
        <is>
          <t>108</t>
        </is>
      </c>
      <c r="E347" s="5" t="inlineStr">
        <is>
          <t>158.000,00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=HYPERLINK("https://www.leilaoonline.net/lote/detalhe/225969", "33564")</f>
      </c>
      <c r="B348" s="4" t="s">
        <f>=HYPERLINK("https://www.leilaoonline.net/lote/detalhe/225969", "CAMINHÃO VOLKSWAGEN 15.180 EURO3 WORKER; ANO 2010/2010; BRANCO. - FR92149. - LOC. JUNQUEIRA (VENDA SOMENTE PARA COMPRADORES DO ESTADO DE SÃO PAULO)")</f>
      </c>
      <c r="C348" s="4" t="inlineStr">
        <is>
          <t>Vendido</t>
        </is>
      </c>
      <c r="D348" s="4" t="inlineStr">
        <is>
          <t>20</t>
        </is>
      </c>
      <c r="E348" s="5" t="inlineStr">
        <is>
          <t>49.000,00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=HYPERLINK("https://www.leilaoonline.net/lote/detalhe/226102", "33565")</f>
      </c>
      <c r="B349" s="4" t="s">
        <f>=HYPERLINK("https://www.leilaoonline.net/lote/detalhe/226102", "REBOQUE TRANSBORDO CAMAQ; ANO 1991/1991; LARANJA. - FR121092. - LOC. JUNQUEIRA")</f>
      </c>
      <c r="C349" s="4" t="inlineStr">
        <is>
          <t>Vendido</t>
        </is>
      </c>
      <c r="D349" s="4" t="inlineStr">
        <is>
          <t>13</t>
        </is>
      </c>
      <c r="E349" s="5" t="inlineStr">
        <is>
          <t>22.000,00</t>
        </is>
      </c>
      <c r="F349" s="4" t="inlineStr">
        <is>
          <t>1000.00</t>
        </is>
      </c>
    </row>
    <row collapsed="false" customFormat="false" customHeight="false" hidden="false" ht="12.1" outlineLevel="0" r="350">
      <c r="A350" s="5" t="s">
        <f>=HYPERLINK("https://www.leilaoonline.net/lote/detalhe/226026", "33599")</f>
      </c>
      <c r="B350" s="4" t="s">
        <f>=HYPERLINK("https://www.leilaoonline.net/lote/detalhe/226026", "02 CULTIVADORES E 02 DESTORRADORES ROLO PEQUENO. - FR92682/FR92866/FR92884. - LOC. JUNQUEIRA")</f>
      </c>
      <c r="C350" s="4" t="inlineStr">
        <is>
          <t>Não vendido</t>
        </is>
      </c>
      <c r="D350" s="4" t="inlineStr">
        <is>
          <t>8</t>
        </is>
      </c>
      <c r="E350" s="5" t="inlineStr">
        <is>
          <t>1.200,00</t>
        </is>
      </c>
      <c r="F3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2026-05-14T21:21:29.00Z</dcterms:created>
  <dc:creator>Tellks Tecnologia</dc:creator>
  <cp:revision>0</cp:revision>
</cp:coreProperties>
</file>