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4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ANTIGUIDADES: PIANO, RARIDADES, CARROS, LAMBRETAS E MOTOS ANTIGAS ETC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07/05/2024 10:00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=HYPERLINK("https://www.leilaoonline.net/lote/detalhe/224248", "000")</f>
      </c>
      <c r="B11" s="4" t="s">
        <f>=HYPERLINK("https://www.leilaoonline.net/lote/detalhe/224248", "CAMINHÃO ANTIGO VERDE da Década de 50/60. Sem Doc. Veic Ornamental, P/ Restauração/ Exposição/ Eventos/ Relíquia P/ Colecionadores. ( No estado) conforme fotos.")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7.500,00</t>
        </is>
      </c>
      <c r="F11" s="4" t="inlineStr">
        <is>
          <t>200.00</t>
        </is>
      </c>
    </row>
    <row collapsed="false" customFormat="false" customHeight="false" hidden="false" ht="12.1" outlineLevel="0" r="12">
      <c r="A12" s="5" t="s">
        <f>=HYPERLINK("https://www.leilaoonline.net/lote/detalhe/224283", "001")</f>
      </c>
      <c r="B12" s="4" t="s">
        <f>=HYPERLINK("https://www.leilaoonline.net/lote/detalhe/224283", " LAMBRETTA LI DÉCADA DE 1960 (CARCAÇA), P/ RESTAURAÇÃO OU PEÇAS. ORNAMENTAL, P/ ENFEITE DE AMBIENTES OU EVENTOS.")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250,00</t>
        </is>
      </c>
      <c r="F12" s="4" t="inlineStr">
        <is>
          <t>50.00</t>
        </is>
      </c>
    </row>
    <row collapsed="false" customFormat="false" customHeight="false" hidden="false" ht="12.1" outlineLevel="0" r="13">
      <c r="A13" s="5" t="s">
        <f>=HYPERLINK("https://www.leilaoonline.net/lote/detalhe/224269", "002")</f>
      </c>
      <c r="B13" s="4" t="s">
        <f>=HYPERLINK("https://www.leilaoonline.net/lote/detalhe/224269", "[ VÍDEO ] Lambretta Cynthia restaurada, motor 175 cc 1975.Sem documento.")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14.000,00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=HYPERLINK("https://www.leilaoonline.net/lote/detalhe/224288", "006")</f>
      </c>
      <c r="B14" s="4" t="s">
        <f>=HYPERLINK("https://www.leilaoonline.net/lote/detalhe/224288", "CALOI MOBYLETTE RX. COR BRANCA. ANO 1985. MOTOR N° 6121148")</f>
      </c>
      <c r="C14" s="4" t="inlineStr">
        <is>
          <t>Vendido</t>
        </is>
      </c>
      <c r="D14" s="4" t="inlineStr">
        <is>
          <t>1</t>
        </is>
      </c>
      <c r="E14" s="5" t="inlineStr">
        <is>
          <t>3.000,00</t>
        </is>
      </c>
      <c r="F14" s="4" t="inlineStr">
        <is>
          <t>100.00</t>
        </is>
      </c>
    </row>
    <row collapsed="false" customFormat="false" customHeight="false" hidden="false" ht="12.1" outlineLevel="0" r="15">
      <c r="A15" s="5" t="s">
        <f>=HYPERLINK("https://www.leilaoonline.net/lote/detalhe/224287", "009")</f>
      </c>
      <c r="B15" s="4" t="s">
        <f>=HYPERLINK("https://www.leilaoonline.net/lote/detalhe/224287", " BICICLETA ANTIGA, DÉCADA DE 1960. MIRIM RELÍQUIA P/ COLECIONADORES")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250,00</t>
        </is>
      </c>
      <c r="F15" s="4" t="inlineStr">
        <is>
          <t>50.00</t>
        </is>
      </c>
    </row>
    <row collapsed="false" customFormat="false" customHeight="false" hidden="false" ht="12.1" outlineLevel="0" r="16">
      <c r="A16" s="5" t="s">
        <f>=HYPERLINK("https://www.leilaoonline.net/lote/detalhe/224265", "010")</f>
      </c>
      <c r="B16" s="4" t="s">
        <f>=HYPERLINK("https://www.leilaoonline.net/lote/detalhe/224265", " Vespa Piagio 1961 ( placa com o mesmo ano).Funcionado, documento em dia, placa cinza.Motor cadastrado 200 Cc 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15.500,00</t>
        </is>
      </c>
      <c r="F16" s="4" t="inlineStr">
        <is>
          <t>200.00</t>
        </is>
      </c>
    </row>
    <row collapsed="false" customFormat="false" customHeight="false" hidden="false" ht="12.1" outlineLevel="0" r="17">
      <c r="A17" s="5" t="s">
        <f>=HYPERLINK("https://www.leilaoonline.net/lote/detalhe/224264", "012")</f>
      </c>
      <c r="B17" s="4" t="s">
        <f>=HYPERLINK("https://www.leilaoonline.net/lote/detalhe/224264", " Vespa 1963. Completa, placa cinza. Motor original. Polida. Revisada.")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19.000,00</t>
        </is>
      </c>
      <c r="F17" s="4" t="inlineStr">
        <is>
          <t>200.00</t>
        </is>
      </c>
    </row>
    <row collapsed="false" customFormat="false" customHeight="false" hidden="false" ht="12.1" outlineLevel="0" r="18">
      <c r="A18" s="5" t="s">
        <f>=HYPERLINK("https://www.leilaoonline.net/lote/detalhe/224284", "014")</f>
      </c>
      <c r="B18" s="4" t="s">
        <f>=HYPERLINK("https://www.leilaoonline.net/lote/detalhe/224284", " CALOICROSS FREESTYLE ARO 20  DÉCADA DE 1980 RELÍQUIA P/ COLECIONADORES.")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250,00</t>
        </is>
      </c>
      <c r="F18" s="4" t="inlineStr">
        <is>
          <t>50.00</t>
        </is>
      </c>
    </row>
    <row collapsed="false" customFormat="false" customHeight="false" hidden="false" ht="12.1" outlineLevel="0" r="19">
      <c r="A19" s="5" t="s">
        <f>=HYPERLINK("https://www.leilaoonline.net/lote/detalhe/224285", "016")</f>
      </c>
      <c r="B19" s="4" t="s">
        <f>=HYPERLINK("https://www.leilaoonline.net/lote/detalhe/224285", " LAMBRETTA XISPA DÉCADA DE 1970 PLACA AMARELA (SEM DOCUMENTOS ) (CARCAÇA), P/ RESTAURAÇÃO OU PEÇAS. ORNAMENTAL, P/ ENFEITE DE AMBIENTES OU EVENTOS.")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250,00</t>
        </is>
      </c>
      <c r="F19" s="4" t="inlineStr">
        <is>
          <t>50.00</t>
        </is>
      </c>
    </row>
    <row collapsed="false" customFormat="false" customHeight="false" hidden="false" ht="12.1" outlineLevel="0" r="20">
      <c r="A20" s="5" t="s">
        <f>=HYPERLINK("https://www.leilaoonline.net/lote/detalhe/224247", "017")</f>
      </c>
      <c r="B20" s="4" t="s">
        <f>=HYPERLINK("https://www.leilaoonline.net/lote/detalhe/224247", "CAMINHÃO ANTIGO FORD AMARELO da Década de 50/60. Sem Doc. Veic Ornamental, P/ Restauração/ Exposição/ Eventos/ Relíquia P/ Colecionadores. ( No estado) conforme fotos.")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7.500,00</t>
        </is>
      </c>
      <c r="F20" s="4" t="inlineStr">
        <is>
          <t>200.00</t>
        </is>
      </c>
    </row>
    <row collapsed="false" customFormat="false" customHeight="false" hidden="false" ht="12.1" outlineLevel="0" r="21">
      <c r="A21" s="5" t="s">
        <f>=HYPERLINK("https://www.leilaoonline.net/lote/detalhe/224286", "018")</f>
      </c>
      <c r="B21" s="4" t="s">
        <f>=HYPERLINK("https://www.leilaoonline.net/lote/detalhe/224286", " LAMBRETTA XISPA MOTOR ORIGINAL COMPLETO DÉCADA DE 1970, P/ RESTAURAÇÃO/  ( SEM DOCUMENTOS) ORNAMENTAL P/ ENFEITE DE AMBIENTES OU EVENTOS.")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750,00</t>
        </is>
      </c>
      <c r="F21" s="4" t="inlineStr">
        <is>
          <t>50.00</t>
        </is>
      </c>
    </row>
    <row collapsed="false" customFormat="false" customHeight="false" hidden="false" ht="12.1" outlineLevel="0" r="22">
      <c r="A22" s="5" t="s">
        <f>=HYPERLINK("https://www.leilaoonline.net/lote/detalhe/224275", "020")</f>
      </c>
      <c r="B22" s="4" t="s">
        <f>=HYPERLINK("https://www.leilaoonline.net/lote/detalhe/224275", "Fiat 600.  Ano 1969. Original. Veículo ornamental. SEM DOCUMENTO.")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15.000,00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=HYPERLINK("https://www.leilaoonline.net/lote/detalhe/224266", "022")</f>
      </c>
      <c r="B23" s="4" t="s">
        <f>=HYPERLINK("https://www.leilaoonline.net/lote/detalhe/224266", "[ VÍDEO ] Caixa de coca cola antiga de madeira com as garrafas")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350,00</t>
        </is>
      </c>
      <c r="F23" s="4" t="inlineStr">
        <is>
          <t>50.00</t>
        </is>
      </c>
    </row>
    <row collapsed="false" customFormat="false" customHeight="false" hidden="false" ht="12.1" outlineLevel="0" r="24">
      <c r="A24" s="5" t="s">
        <f>=HYPERLINK("https://www.leilaoonline.net/lote/detalhe/224277", "023")</f>
      </c>
      <c r="B24" s="4" t="s">
        <f>=HYPERLINK("https://www.leilaoonline.net/lote/detalhe/224277", " Máquina de costura década de 40 usada na guerra.")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500,00</t>
        </is>
      </c>
      <c r="F24" s="4" t="inlineStr">
        <is>
          <t>50.00</t>
        </is>
      </c>
    </row>
    <row collapsed="false" customFormat="false" customHeight="false" hidden="false" ht="12.1" outlineLevel="0" r="25">
      <c r="A25" s="5" t="s">
        <f>=HYPERLINK("https://www.leilaoonline.net/lote/detalhe/224267", "024")</f>
      </c>
      <c r="B25" s="4" t="s">
        <f>=HYPERLINK("https://www.leilaoonline.net/lote/detalhe/224267", "Sela da época, corda de couro cru, Reio de couro cru, Freio de couro cru. Bachero. Cavalete 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1.000,00</t>
        </is>
      </c>
      <c r="F25" s="4" t="inlineStr">
        <is>
          <t>200.00</t>
        </is>
      </c>
    </row>
    <row collapsed="false" customFormat="false" customHeight="false" hidden="false" ht="12.1" outlineLevel="0" r="26">
      <c r="A26" s="5" t="s">
        <f>=HYPERLINK("https://www.leilaoonline.net/lote/detalhe/224257", "025")</f>
      </c>
      <c r="B26" s="4" t="s">
        <f>=HYPERLINK("https://www.leilaoonline.net/lote/detalhe/224257", " Caixa de transporte de alimentos aéreos em alumínio da Air Canadá")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250,00</t>
        </is>
      </c>
      <c r="F26" s="4" t="inlineStr">
        <is>
          <t>50.00</t>
        </is>
      </c>
    </row>
    <row collapsed="false" customFormat="false" customHeight="false" hidden="false" ht="12.1" outlineLevel="0" r="27">
      <c r="A27" s="5" t="s">
        <f>=HYPERLINK("https://www.leilaoonline.net/lote/detalhe/224268", "026")</f>
      </c>
      <c r="B27" s="4" t="s">
        <f>=HYPERLINK("https://www.leilaoonline.net/lote/detalhe/224268", "[ VÍDEO ] Pelota antiga do câmbio do opala SS")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100,00</t>
        </is>
      </c>
      <c r="F27" s="4" t="inlineStr">
        <is>
          <t>50.00</t>
        </is>
      </c>
    </row>
    <row collapsed="false" customFormat="false" customHeight="false" hidden="false" ht="12.1" outlineLevel="0" r="28">
      <c r="A28" s="5" t="s">
        <f>=HYPERLINK("https://www.leilaoonline.net/lote/detalhe/224276", "028")</f>
      </c>
      <c r="B28" s="4" t="s">
        <f>=HYPERLINK("https://www.leilaoonline.net/lote/detalhe/224276", "CAMINHÃO CAÇAMBA MB 2220. TRAÇADO. ANO 1989")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80.000,00</t>
        </is>
      </c>
      <c r="F28" s="4" t="inlineStr">
        <is>
          <t>1000.00</t>
        </is>
      </c>
    </row>
    <row collapsed="false" customFormat="false" customHeight="false" hidden="false" ht="12.1" outlineLevel="0" r="29">
      <c r="A29" s="5" t="s">
        <f>=HYPERLINK("https://www.leilaoonline.net/lote/detalhe/224279", "031")</f>
      </c>
      <c r="B29" s="4" t="s">
        <f>=HYPERLINK("https://www.leilaoonline.net/lote/detalhe/224279", "Mesa de Tênis de mesa Antiga.  Tamanho Oficial, 2,72 X 1,52,  Original, dobrável.conforme fotos")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100,00</t>
        </is>
      </c>
      <c r="F29" s="4" t="inlineStr">
        <is>
          <t>50.00</t>
        </is>
      </c>
    </row>
    <row collapsed="false" customFormat="false" customHeight="false" hidden="false" ht="12.1" outlineLevel="0" r="30">
      <c r="A30" s="5" t="s">
        <f>=HYPERLINK("https://www.leilaoonline.net/lote/detalhe/224278", "033")</f>
      </c>
      <c r="B30" s="4" t="s">
        <f>=HYPERLINK("https://www.leilaoonline.net/lote/detalhe/224278", " LOTE C/ 04 ROLOS DE FILMES ANTIGOS")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100,00</t>
        </is>
      </c>
      <c r="F30" s="4" t="inlineStr">
        <is>
          <t>50.00</t>
        </is>
      </c>
    </row>
    <row collapsed="false" customFormat="false" customHeight="false" hidden="false" ht="12.1" outlineLevel="0" r="31">
      <c r="A31" s="5" t="s">
        <f>=HYPERLINK("https://www.leilaoonline.net/lote/detalhe/224256", "035")</f>
      </c>
      <c r="B31" s="4" t="s">
        <f>=HYPERLINK("https://www.leilaoonline.net/lote/detalhe/224256", " Geladeira Frigidaire 1943. Funcionando.")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2.000,00</t>
        </is>
      </c>
      <c r="F31" s="4" t="inlineStr">
        <is>
          <t>250.00</t>
        </is>
      </c>
    </row>
    <row collapsed="false" customFormat="false" customHeight="false" hidden="false" ht="12.1" outlineLevel="0" r="32">
      <c r="A32" s="5" t="s">
        <f>=HYPERLINK("https://www.leilaoonline.net/lote/detalhe/224255", "037")</f>
      </c>
      <c r="B32" s="4" t="s">
        <f>=HYPERLINK("https://www.leilaoonline.net/lote/detalhe/224255", " LOTE COLEÇÃO DE CANETAS ANTIGAS, APROX. 500 UNIDADES, VÁRIAS MARCAS,  MODELOS E ÉPOCAS.")</f>
      </c>
      <c r="C32" s="4" t="inlineStr">
        <is>
          <t>Vendido</t>
        </is>
      </c>
      <c r="D32" s="4" t="inlineStr">
        <is>
          <t>1</t>
        </is>
      </c>
      <c r="E32" s="5" t="inlineStr">
        <is>
          <t>100,00</t>
        </is>
      </c>
      <c r="F32" s="4" t="inlineStr">
        <is>
          <t>50.00</t>
        </is>
      </c>
    </row>
    <row collapsed="false" customFormat="false" customHeight="false" hidden="false" ht="12.1" outlineLevel="0" r="33">
      <c r="A33" s="5" t="s">
        <f>=HYPERLINK("https://www.leilaoonline.net/lote/detalhe/224250", "039")</f>
      </c>
      <c r="B33" s="4" t="s">
        <f>=HYPERLINK("https://www.leilaoonline.net/lote/detalhe/224250", " COLEÇÃO CONTENDO 31 CINZEIROS ANTIGOS, DIVERSOS MODELOS, EM PORCELANA FINA E VIDRO, CERAMICA  E OUTROS ,PARA COLECINADORES. C-02")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250,00</t>
        </is>
      </c>
      <c r="F33" s="4" t="inlineStr">
        <is>
          <t>50.00</t>
        </is>
      </c>
    </row>
    <row collapsed="false" customFormat="false" customHeight="false" hidden="false" ht="12.1" outlineLevel="0" r="34">
      <c r="A34" s="5" t="s">
        <f>=HYPERLINK("https://www.leilaoonline.net/lote/detalhe/224251", "041")</f>
      </c>
      <c r="B34" s="4" t="s">
        <f>=HYPERLINK("https://www.leilaoonline.net/lote/detalhe/224251", " BALANÇA ANTIGA, VISOR DE QUILOGRAMAS REDONDO, RELÍQUIA PARA COLECINADORES, ( NO ESTADO) CONFORME FOTOS.")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400,00</t>
        </is>
      </c>
      <c r="F34" s="4" t="inlineStr">
        <is>
          <t>50.00</t>
        </is>
      </c>
    </row>
    <row collapsed="false" customFormat="false" customHeight="false" hidden="false" ht="12.1" outlineLevel="0" r="35">
      <c r="A35" s="5" t="s">
        <f>=HYPERLINK("https://www.leilaoonline.net/lote/detalhe/224252", "043")</f>
      </c>
      <c r="B35" s="4" t="s">
        <f>=HYPERLINK("https://www.leilaoonline.net/lote/detalhe/224252", " Lote único contendo: 01 liquidificador marca Arno super , 01 Arno Supermix copos de vidro, originais, 01 Moringas de Cerâmica e 01 Bebedouro de porcelana, ( no estado) conforme fotos.")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400,00</t>
        </is>
      </c>
      <c r="F35" s="4" t="inlineStr">
        <is>
          <t>50.00</t>
        </is>
      </c>
    </row>
    <row collapsed="false" customFormat="false" customHeight="false" hidden="false" ht="12.1" outlineLevel="0" r="36">
      <c r="A36" s="5" t="s">
        <f>=HYPERLINK("https://www.leilaoonline.net/lote/detalhe/224253", "045")</f>
      </c>
      <c r="B36" s="4" t="s">
        <f>=HYPERLINK("https://www.leilaoonline.net/lote/detalhe/224253", " Lote de latas antigas, sendo: 11 latas , Leite em pó Glória  e outras conforme fotos Relíquia para COLECIONADORES ( no estado) conforme fotos")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250,00</t>
        </is>
      </c>
      <c r="F36" s="4" t="inlineStr">
        <is>
          <t>50.00</t>
        </is>
      </c>
    </row>
    <row collapsed="false" customFormat="false" customHeight="false" hidden="false" ht="12.1" outlineLevel="0" r="37">
      <c r="A37" s="5" t="s">
        <f>=HYPERLINK("https://www.leilaoonline.net/lote/detalhe/224254", "047")</f>
      </c>
      <c r="B37" s="4" t="s">
        <f>=HYPERLINK("https://www.leilaoonline.net/lote/detalhe/224254", " Balança antiga madeira e ferro, Relíquia para COLECIONADORES ( no estado) conforme fotos, obs: ( O vaso não faz parte do lote)")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400,00</t>
        </is>
      </c>
      <c r="F37" s="4" t="inlineStr">
        <is>
          <t>50.00</t>
        </is>
      </c>
    </row>
    <row collapsed="false" customFormat="false" customHeight="false" hidden="false" ht="12.1" outlineLevel="0" r="38">
      <c r="A38" s="5" t="s">
        <f>=HYPERLINK("https://www.leilaoonline.net/lote/detalhe/224282", "049")</f>
      </c>
      <c r="B38" s="4" t="s">
        <f>=HYPERLINK("https://www.leilaoonline.net/lote/detalhe/224282", "LOTE CONTENDO 100 CÉDULAS DE DINHEIRO ANTIGO ORIGINAL, DE VÁRIOS VALORES E ÉPOCAS,  EM EXCELENTE ESTADO DE CONSERVAÇÃO, RARIDADE PARA COLECIONADORES.")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100,00</t>
        </is>
      </c>
      <c r="F38" s="4" t="inlineStr">
        <is>
          <t>50.00</t>
        </is>
      </c>
    </row>
    <row collapsed="false" customFormat="false" customHeight="false" hidden="false" ht="12.1" outlineLevel="0" r="39">
      <c r="A39" s="5" t="s">
        <f>=HYPERLINK("https://www.leilaoonline.net/lote/detalhe/224262", "053")</f>
      </c>
      <c r="B39" s="4" t="s">
        <f>=HYPERLINK("https://www.leilaoonline.net/lote/detalhe/224262", "LOTE CONTENDO 100 CÉDULAS DE DINHEIRO ANTIGO ORIGINAL, DE VÁRIOS VALORES E ÉPOCAS,  EM EXCELENTE ESTADO DE CONSERVAÇÃO, RARIDADE PARA COLECIONADORES.")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100,00</t>
        </is>
      </c>
      <c r="F39" s="4" t="inlineStr">
        <is>
          <t>50.00</t>
        </is>
      </c>
    </row>
    <row collapsed="false" customFormat="false" customHeight="false" hidden="false" ht="12.1" outlineLevel="0" r="40">
      <c r="A40" s="5" t="s">
        <f>=HYPERLINK("https://www.leilaoonline.net/lote/detalhe/224263", "055")</f>
      </c>
      <c r="B40" s="4" t="s">
        <f>=HYPERLINK("https://www.leilaoonline.net/lote/detalhe/224263", "LOTE CONTENDO 100 CÉDULAS DE DINHEIRO ANTIGO ORIGINAL, DE VÁRIOS VALORES E ÉPOCAS,  EM EXCELENTE ESTADO DE CONSERVAÇÃO, RARIDADE PARA COLECIONADORES.")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100,00</t>
        </is>
      </c>
      <c r="F40" s="4" t="inlineStr">
        <is>
          <t>50.00</t>
        </is>
      </c>
    </row>
    <row collapsed="false" customFormat="false" customHeight="false" hidden="false" ht="12.1" outlineLevel="0" r="41">
      <c r="A41" s="5" t="s">
        <f>=HYPERLINK("https://www.leilaoonline.net/lote/detalhe/224280", "059")</f>
      </c>
      <c r="B41" s="4" t="s">
        <f>=HYPERLINK("https://www.leilaoonline.net/lote/detalhe/224280", "LOTE CONTENDO 100 CÉDULAS DE DINHEIRO ANTIGO ORIGINAL, DE VÁRIOS VALORES E ÉPOCAS,  EM EXCELENTE ESTADO DE CONSERVAÇÃO, RARIDADE PARA COLECIONADORES.")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100,00</t>
        </is>
      </c>
      <c r="F41" s="4" t="inlineStr">
        <is>
          <t>50.00</t>
        </is>
      </c>
    </row>
    <row collapsed="false" customFormat="false" customHeight="false" hidden="false" ht="12.1" outlineLevel="0" r="42">
      <c r="A42" s="5" t="s">
        <f>=HYPERLINK("https://www.leilaoonline.net/lote/detalhe/224260", "061")</f>
      </c>
      <c r="B42" s="4" t="s">
        <f>=HYPERLINK("https://www.leilaoonline.net/lote/detalhe/224260", "LOTE CONTENDO 100 CÉDULAS DE DINHEIRO ANTIGO ORIGINAL, DE VÁRIOS VALORES E ÉPOCAS,  EM EXCELENTE ESTADO DE CONSERVAÇÃO, RARIDADE PARA COLECIONADORES.")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100,00</t>
        </is>
      </c>
      <c r="F42" s="4" t="inlineStr">
        <is>
          <t>50.00</t>
        </is>
      </c>
    </row>
    <row collapsed="false" customFormat="false" customHeight="false" hidden="false" ht="12.1" outlineLevel="0" r="43">
      <c r="A43" s="5" t="s">
        <f>=HYPERLINK("https://www.leilaoonline.net/lote/detalhe/224271", "062")</f>
      </c>
      <c r="B43" s="4" t="s">
        <f>=HYPERLINK("https://www.leilaoonline.net/lote/detalhe/224271", " LOTE CONTENDO 300 UNIDADES APROX. DE MOSQUETÃO METÁLICOS, GANCHO P/ CHAVEIROS, BOLSAS, COLETES E VESTUÁRIOS EM GERAL VÁRIOS TAMANHOS E MODELOS ,  Conforme Fotos, P-02")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80,00</t>
        </is>
      </c>
      <c r="F43" s="4" t="inlineStr">
        <is>
          <t>50.00</t>
        </is>
      </c>
    </row>
    <row collapsed="false" customFormat="false" customHeight="false" hidden="false" ht="12.1" outlineLevel="0" r="44">
      <c r="A44" s="5" t="s">
        <f>=HYPERLINK("https://www.leilaoonline.net/lote/detalhe/224273", "064")</f>
      </c>
      <c r="B44" s="4" t="s">
        <f>=HYPERLINK("https://www.leilaoonline.net/lote/detalhe/224273", " LOTE CONTENDO 1000 CÉDULAS DE DINHEIRO ANTIGO ORIGINAL, DE VÁRIOS VALORES E ÉPOCAS,  EM EXCELENTE ESTADO DE CONSERVAÇÃO, RARIDADE PARA COLECIONADORES.")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990,00</t>
        </is>
      </c>
      <c r="F44" s="4" t="inlineStr">
        <is>
          <t>50.00</t>
        </is>
      </c>
    </row>
    <row collapsed="false" customFormat="false" customHeight="false" hidden="false" ht="12.1" outlineLevel="0" r="45">
      <c r="A45" s="5" t="s">
        <f>=HYPERLINK("https://www.leilaoonline.net/lote/detalhe/224272", "065")</f>
      </c>
      <c r="B45" s="4" t="s">
        <f>=HYPERLINK("https://www.leilaoonline.net/lote/detalhe/224272", " LOTE CONTENDO 1000 CÉDULAS DE DINHEIRO ANTIGO ORIGINAL, DE VÁRIOS VALORES E ÉPOCAS,  EM EXCELENTE ESTADO DE CONSERVAÇÃO, RARIDADE PARA COLECIONADORES.")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990,00</t>
        </is>
      </c>
      <c r="F45" s="4" t="inlineStr">
        <is>
          <t>50.00</t>
        </is>
      </c>
    </row>
    <row collapsed="false" customFormat="false" customHeight="false" hidden="false" ht="12.1" outlineLevel="0" r="46">
      <c r="A46" s="5" t="s">
        <f>=HYPERLINK("https://www.leilaoonline.net/lote/detalhe/224270", "066")</f>
      </c>
      <c r="B46" s="4" t="s">
        <f>=HYPERLINK("https://www.leilaoonline.net/lote/detalhe/224270", " LOTE CONTENDO 1000 CÉDULAS DE DINHEIRO ANTIGO ORIGINAL, DE VÁRIOS VALORES E ÉPOCAS,  EM EXCELENTE ESTADO DE CONSERVAÇÃO, RARIDADE PARA COLECIONADORES.")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990,00</t>
        </is>
      </c>
      <c r="F46" s="4" t="inlineStr">
        <is>
          <t>50.00</t>
        </is>
      </c>
    </row>
    <row collapsed="false" customFormat="false" customHeight="false" hidden="false" ht="12.1" outlineLevel="0" r="47">
      <c r="A47" s="5" t="s">
        <f>=HYPERLINK("https://www.leilaoonline.net/lote/detalhe/224274", "068")</f>
      </c>
      <c r="B47" s="4" t="s">
        <f>=HYPERLINK("https://www.leilaoonline.net/lote/detalhe/224274", "PEDAL CAR ANTIGO DÉCADA DE 1980, P/ COLECIONADORES. NO ESTADO CONFORME FOTOS")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100,00</t>
        </is>
      </c>
      <c r="F47" s="4" t="inlineStr">
        <is>
          <t>50.00</t>
        </is>
      </c>
    </row>
    <row collapsed="false" customFormat="false" customHeight="false" hidden="false" ht="12.1" outlineLevel="0" r="48">
      <c r="A48" s="5" t="s">
        <f>=HYPERLINK("https://www.leilaoonline.net/lote/detalhe/224249", "069")</f>
      </c>
      <c r="B48" s="4" t="s">
        <f>=HYPERLINK("https://www.leilaoonline.net/lote/detalhe/224249", "[ VÍDEO ] Lote de itens Antigos. Sendo: 01 - Relógio De Ponto, 02-Relógios quadrados grandes, 01 - Campainha de elétrica de Sino. 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200,00</t>
        </is>
      </c>
      <c r="F48" s="4" t="inlineStr">
        <is>
          <t>50.00</t>
        </is>
      </c>
    </row>
    <row collapsed="false" customFormat="false" customHeight="false" hidden="false" ht="12.1" outlineLevel="0" r="49">
      <c r="A49" s="5" t="s">
        <f>=HYPERLINK("https://www.leilaoonline.net/lote/detalhe/224281", "071")</f>
      </c>
      <c r="B49" s="4" t="s">
        <f>=HYPERLINK("https://www.leilaoonline.net/lote/detalhe/224281", "LOTE CONTENDO 100 CÉDULAS DE DINHEIRO ANTIGO ORIGINAL, DE VÁRIOS VALORES E ÉPOCAS,  EM EXCELENTE ESTADO DE CONSERVAÇÃO, RARIDADE PARA COLECIONADORES.")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100,00</t>
        </is>
      </c>
      <c r="F49" s="4" t="inlineStr">
        <is>
          <t>50.00</t>
        </is>
      </c>
    </row>
    <row collapsed="false" customFormat="false" customHeight="false" hidden="false" ht="12.1" outlineLevel="0" r="50">
      <c r="A50" s="5" t="s">
        <f>=HYPERLINK("https://www.leilaoonline.net/lote/detalhe/224258", "073")</f>
      </c>
      <c r="B50" s="4" t="s">
        <f>=HYPERLINK("https://www.leilaoonline.net/lote/detalhe/224258", " Antigo galão de combustível americano 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350,00</t>
        </is>
      </c>
      <c r="F50" s="4" t="inlineStr">
        <is>
          <t>50.00</t>
        </is>
      </c>
    </row>
    <row collapsed="false" customFormat="false" customHeight="false" hidden="false" ht="12.1" outlineLevel="0" r="51">
      <c r="A51" s="5" t="s">
        <f>=HYPERLINK("https://www.leilaoonline.net/lote/detalhe/224261", "075")</f>
      </c>
      <c r="B51" s="4" t="s">
        <f>=HYPERLINK("https://www.leilaoonline.net/lote/detalhe/224261", "LOTE CONTENDO 100 CÉDULAS DE DINHEIRO ANTIGO ORIGINAL, DE VÁRIOS VALORES E ÉPOCAS,  EM EXCELENTE ESTADO DE CONSERVAÇÃO, RARIDADE PARA COLECIONADORES.")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100,00</t>
        </is>
      </c>
      <c r="F51" s="4" t="inlineStr">
        <is>
          <t>50.00</t>
        </is>
      </c>
    </row>
    <row collapsed="false" customFormat="false" customHeight="false" hidden="false" ht="12.1" outlineLevel="0" r="52">
      <c r="A52" s="5" t="s">
        <f>=HYPERLINK("https://www.leilaoonline.net/lote/detalhe/224259", "077")</f>
      </c>
      <c r="B52" s="4" t="s">
        <f>=HYPERLINK("https://www.leilaoonline.net/lote/detalhe/224259", " Mini Geladeira da Marca cônsul na cor amarela, anos 60. peça restaurada e com compressor novo. 69x54x55 cm Excelente estado de conservação, Peça de coleção")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2.000,00</t>
        </is>
      </c>
      <c r="F52" s="4" t="inlineStr">
        <is>
          <t>200.00</t>
        </is>
      </c>
    </row>
    <row collapsed="false" customFormat="false" customHeight="false" hidden="false" ht="12.1" outlineLevel="0" r="53">
      <c r="A53" s="5" t="s">
        <f>=HYPERLINK("https://www.leilaoonline.net/lote/detalhe/224289", "078")</f>
      </c>
      <c r="B53" s="4" t="s">
        <f>=HYPERLINK("https://www.leilaoonline.net/lote/detalhe/224289", " Piano Bechstein 1911/1912 meia cauda Ano restauro total 2022 /Restauro dentro dos padrões do fabricante e peças da época")</f>
      </c>
      <c r="C53" s="4" t="inlineStr">
        <is>
          <t>Vendido</t>
        </is>
      </c>
      <c r="D53" s="4" t="inlineStr">
        <is>
          <t>1</t>
        </is>
      </c>
      <c r="E53" s="5" t="inlineStr">
        <is>
          <t>42.000,00</t>
        </is>
      </c>
      <c r="F53" s="4" t="inlineStr">
        <is>
          <t>500.00</t>
        </is>
      </c>
    </row>
    <row collapsed="false" customFormat="false" customHeight="false" hidden="false" ht="12.1" outlineLevel="0" r="54">
      <c r="A54" s="5" t="s">
        <f>=HYPERLINK("https://www.leilaoonline.net/lote/detalhe/224290", "079")</f>
      </c>
      <c r="B54" s="4" t="s">
        <f>=HYPERLINK("https://www.leilaoonline.net/lote/detalhe/224290", " Livro A Divina Comédia Edição - 1955 - Autor Dante Alighieri - Editora Calcadense 350 páginas Livro em bom estado de conservação, páginas ligeiramentes amareladas devido a ação do tempo.")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300,00</t>
        </is>
      </c>
      <c r="F54" s="4" t="inlineStr">
        <is>
          <t>100.00</t>
        </is>
      </c>
    </row>
    <row collapsed="false" customFormat="false" customHeight="false" hidden="false" ht="12.1" outlineLevel="0" r="55">
      <c r="A55" s="5" t="s">
        <f>=HYPERLINK("https://www.leilaoonline.net/lote/detalhe/224292", "080")</f>
      </c>
      <c r="B55" s="4" t="s">
        <f>=HYPERLINK("https://www.leilaoonline.net/lote/detalhe/224292", " Cadeira barbeiro antiga Marca Irmãos Cpaniele. Pecas com marcas do tempo. Peça dos anos 20 / 30 1920 a 1930 Não testado funcionamento")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5.000,00</t>
        </is>
      </c>
      <c r="F55" s="4" t="inlineStr">
        <is>
          <t>200.00</t>
        </is>
      </c>
    </row>
    <row collapsed="false" customFormat="false" customHeight="false" hidden="false" ht="12.1" outlineLevel="0" r="56">
      <c r="A56" s="5" t="s">
        <f>=HYPERLINK("https://www.leilaoonline.net/lote/detalhe/224291", "081")</f>
      </c>
      <c r="B56" s="4" t="s">
        <f>=HYPERLINK("https://www.leilaoonline.net/lote/detalhe/224291", " Maquina Calcular Antiga Original - Odhiner Peça não restaurada em funcionamento Número da Peça 239.883.069 Made in Sweden Peça original em bom estado de conservação Alguns desgastes devido a ação do tempo")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500,00</t>
        </is>
      </c>
      <c r="F56" s="4" t="inlineStr">
        <is>
          <t>100.00</t>
        </is>
      </c>
    </row>
    <row collapsed="false" customFormat="false" customHeight="false" hidden="false" ht="12.1" outlineLevel="0" r="57">
      <c r="A57" s="5" t="s">
        <f>=HYPERLINK("https://www.leilaoonline.net/lote/detalhe/224295", "082")</f>
      </c>
      <c r="B57" s="4" t="s">
        <f>=HYPERLINK("https://www.leilaoonline.net/lote/detalhe/224295", " Taxímetro Antigo Francês Prevent Mascart Ano - 1920 Ste GLE Des Compteurs De Voitures 75, Rue La Condamine - Paris Taxímetro em funcionamento.")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5.000,00</t>
        </is>
      </c>
      <c r="F57" s="4" t="inlineStr">
        <is>
          <t>200.00</t>
        </is>
      </c>
    </row>
    <row collapsed="false" customFormat="false" customHeight="false" hidden="false" ht="12.1" outlineLevel="0" r="58">
      <c r="A58" s="5" t="s">
        <f>=HYPERLINK("https://www.leilaoonline.net/lote/detalhe/224293", "083")</f>
      </c>
      <c r="B58" s="4" t="s">
        <f>=HYPERLINK("https://www.leilaoonline.net/lote/detalhe/224293", " Computador Solution 16 / não testado, sem teclado Marcas de desgaste devido a ação do tempo")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300,00</t>
        </is>
      </c>
      <c r="F58" s="4" t="inlineStr">
        <is>
          <t>100.00</t>
        </is>
      </c>
    </row>
    <row collapsed="false" customFormat="false" customHeight="false" hidden="false" ht="12.1" outlineLevel="0" r="59">
      <c r="A59" s="5" t="s">
        <f>=HYPERLINK("https://www.leilaoonline.net/lote/detalhe/224307", "084")</f>
      </c>
      <c r="B59" s="4" t="s">
        <f>=HYPERLINK("https://www.leilaoonline.net/lote/detalhe/224307", "Box CD Brigitte Bardot Initiales B.B. / Box composto de 3 CD ANO 1993 / France / Phonogram 31 páginas / Capa Dura. Ligeiramente amarelado. Numero Philips - 514673-2")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200,00</t>
        </is>
      </c>
      <c r="F59" s="4" t="inlineStr">
        <is>
          <t>50.00</t>
        </is>
      </c>
    </row>
    <row collapsed="false" customFormat="false" customHeight="false" hidden="false" ht="12.1" outlineLevel="0" r="60">
      <c r="A60" s="5" t="s">
        <f>=HYPERLINK("https://www.leilaoonline.net/lote/detalhe/224294", "085")</f>
      </c>
      <c r="B60" s="4" t="s">
        <f>=HYPERLINK("https://www.leilaoonline.net/lote/detalhe/224294", "01 CD Box / Ago Puxinguinha 100 anos e 01 Box / Carmem Miranda CD; 01 Box VHS Titanic Filme em fitas VHS")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1.000,00</t>
        </is>
      </c>
      <c r="F60" s="4" t="inlineStr">
        <is>
          <t>200.00</t>
        </is>
      </c>
    </row>
    <row collapsed="false" customFormat="false" customHeight="false" hidden="false" ht="12.1" outlineLevel="0" r="61">
      <c r="A61" s="5" t="s">
        <f>=HYPERLINK("https://www.leilaoonline.net/lote/detalhe/224308", "088")</f>
      </c>
      <c r="B61" s="4" t="s">
        <f>=HYPERLINK("https://www.leilaoonline.net/lote/detalhe/224308", "Box - Fita k7 The 60 Greatest Old - Time Radio Show of The 20TH Century. 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1.000,00</t>
        </is>
      </c>
      <c r="F61" s="4" t="inlineStr">
        <is>
          <t>200.00</t>
        </is>
      </c>
    </row>
    <row collapsed="false" customFormat="false" customHeight="false" hidden="false" ht="12.1" outlineLevel="0" r="62">
      <c r="A62" s="5" t="s">
        <f>=HYPERLINK("https://www.leilaoonline.net/lote/detalhe/224296", "089")</f>
      </c>
      <c r="B62" s="4" t="s">
        <f>=HYPERLINK("https://www.leilaoonline.net/lote/detalhe/224296", " Maquina de escrever portaril Olivetti Lettera 82 Funcionando Ótimo estado de conservação")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500,00</t>
        </is>
      </c>
      <c r="F62" s="4" t="inlineStr">
        <is>
          <t>100.00</t>
        </is>
      </c>
    </row>
    <row collapsed="false" customFormat="false" customHeight="false" hidden="false" ht="12.1" outlineLevel="0" r="63">
      <c r="A63" s="5" t="s">
        <f>=HYPERLINK("https://www.leilaoonline.net/lote/detalhe/224297", "090")</f>
      </c>
      <c r="B63" s="4" t="s">
        <f>=HYPERLINK("https://www.leilaoonline.net/lote/detalhe/224297", " Câmera Fotografica Instant Kodak EK 2 Sem bateria / Não testado funcionamento. Ótimo estado de conservação")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200,00</t>
        </is>
      </c>
      <c r="F63" s="4" t="inlineStr">
        <is>
          <t>50.00</t>
        </is>
      </c>
    </row>
    <row collapsed="false" customFormat="false" customHeight="false" hidden="false" ht="12.1" outlineLevel="0" r="64">
      <c r="A64" s="5" t="s">
        <f>=HYPERLINK("https://www.leilaoonline.net/lote/detalhe/224299", "092")</f>
      </c>
      <c r="B64" s="4" t="s">
        <f>=HYPERLINK("https://www.leilaoonline.net/lote/detalhe/224299", " Microfone de mesa AIWA Model - DM-47 Uni Direcrional / Dynamic Mic Made in Japan Microfone em bom estado de conservação, com pedestal de mesa. Pequeno desgaste devido ação do tempo. Não testado funcionamento.")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450,00</t>
        </is>
      </c>
      <c r="F64" s="4" t="inlineStr">
        <is>
          <t>50.00</t>
        </is>
      </c>
    </row>
    <row collapsed="false" customFormat="false" customHeight="false" hidden="false" ht="12.1" outlineLevel="0" r="65">
      <c r="A65" s="5" t="s">
        <f>=HYPERLINK("https://www.leilaoonline.net/lote/detalhe/224298", "093")</f>
      </c>
      <c r="B65" s="4" t="s">
        <f>=HYPERLINK("https://www.leilaoonline.net/lote/detalhe/224298", " Serra Tico Tico / Antiga Abtiga serra de fita de mesa, pequena Peça não restaurada - Não funciona. Marcas de desgaste devido a ação do tempo")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390,00</t>
        </is>
      </c>
      <c r="F65" s="4" t="inlineStr">
        <is>
          <t>50.00</t>
        </is>
      </c>
    </row>
    <row collapsed="false" customFormat="false" customHeight="false" hidden="false" ht="12.1" outlineLevel="0" r="66">
      <c r="A66" s="5" t="s">
        <f>=HYPERLINK("https://www.leilaoonline.net/lote/detalhe/224300", "094")</f>
      </c>
      <c r="B66" s="4" t="s">
        <f>=HYPERLINK("https://www.leilaoonline.net/lote/detalhe/224300", " Coleção JK / Juscelino Koubitschek Coleção rara e exclusiva do Presidente Juscelino Kubitschek.  Coleção composta de 4 itens. - DVD JK / 5 DVDs / Som livre - Pequena escultura cafeeiros 1953 (ajudei a fundar uma cidade no Brasil). - Discurso promovido pelo presidente Juscelino Kubitschek, 1 de jane")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3.000,00</t>
        </is>
      </c>
      <c r="F66" s="4" t="inlineStr">
        <is>
          <t>200.00</t>
        </is>
      </c>
    </row>
    <row collapsed="false" customFormat="false" customHeight="false" hidden="false" ht="12.1" outlineLevel="0" r="67">
      <c r="A67" s="5" t="s">
        <f>=HYPERLINK("https://www.leilaoonline.net/lote/detalhe/224301", "095")</f>
      </c>
      <c r="B67" s="4" t="s">
        <f>=HYPERLINK("https://www.leilaoonline.net/lote/detalhe/224301", " Painel Original de instrumentos do avião NA T-6 / Peça não restaurada / peças e instrumentos originais.")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4.000,00</t>
        </is>
      </c>
      <c r="F67" s="4" t="inlineStr">
        <is>
          <t>200.00</t>
        </is>
      </c>
    </row>
    <row collapsed="false" customFormat="false" customHeight="false" hidden="false" ht="12.1" outlineLevel="0" r="68">
      <c r="A68" s="5" t="s">
        <f>=HYPERLINK("https://www.leilaoonline.net/lote/detalhe/224302", "096")</f>
      </c>
      <c r="B68" s="4" t="s">
        <f>=HYPERLINK("https://www.leilaoonline.net/lote/detalhe/224302", " Transmissor de FM Estéreo S/25 Usado - Ótimo estado de conservação")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900,00</t>
        </is>
      </c>
      <c r="F68" s="4" t="inlineStr">
        <is>
          <t>100.00</t>
        </is>
      </c>
    </row>
    <row collapsed="false" customFormat="false" customHeight="false" hidden="false" ht="12.1" outlineLevel="0" r="69">
      <c r="A69" s="5" t="s">
        <f>=HYPERLINK("https://www.leilaoonline.net/lote/detalhe/224303", "097")</f>
      </c>
      <c r="B69" s="4" t="s">
        <f>=HYPERLINK("https://www.leilaoonline.net/lote/detalhe/224303", " Antiga cesta de Balão em Vime. Data não definida.Balão de ar quente a gás Cesto tamanho para 3 pessoas - Peça não restaurada")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15.000,00</t>
        </is>
      </c>
      <c r="F69" s="4" t="inlineStr">
        <is>
          <t>250.00</t>
        </is>
      </c>
    </row>
    <row collapsed="false" customFormat="false" customHeight="false" hidden="false" ht="12.1" outlineLevel="0" r="70">
      <c r="A70" s="5" t="s">
        <f>=HYPERLINK("https://www.leilaoonline.net/lote/detalhe/224304", "098")</f>
      </c>
      <c r="B70" s="4" t="s">
        <f>=HYPERLINK("https://www.leilaoonline.net/lote/detalhe/224304", " Coleção objetos antigos (Coleção composta de 10 objetos - Moedor cana manual/Panela ferro fundido/Debulhador milho manual/Maquina macarrâo /Cilindro massa /2 Bigornas sapateiro/Ferro passar roupa a carvão/Maçarico querosene/Encho de mercenária )")</f>
      </c>
      <c r="C70" s="4" t="inlineStr">
        <is>
          <t>Lote retirado</t>
        </is>
      </c>
      <c r="D70" s="4" t="inlineStr">
        <is>
          <t>0</t>
        </is>
      </c>
      <c r="E70" s="5" t="inlineStr">
        <is>
          <t>1.200,00</t>
        </is>
      </c>
      <c r="F70" s="4" t="inlineStr">
        <is>
          <t>100.00</t>
        </is>
      </c>
    </row>
    <row collapsed="false" customFormat="false" customHeight="false" hidden="false" ht="12.1" outlineLevel="0" r="71">
      <c r="A71" s="5" t="s">
        <f>=HYPERLINK("https://www.leilaoonline.net/lote/detalhe/224305", "099")</f>
      </c>
      <c r="B71" s="4" t="s">
        <f>=HYPERLINK("https://www.leilaoonline.net/lote/detalhe/224305", "Coleção Aplauso - Perfil  - 10 livros Coleção Aplauso - perfil (lacrados) - Medida cada livro 18x12 cm - Ótimo estado de conservação")</f>
      </c>
      <c r="C71" s="4" t="inlineStr">
        <is>
          <t>Não vendido</t>
        </is>
      </c>
      <c r="D71" s="4" t="inlineStr">
        <is>
          <t>0</t>
        </is>
      </c>
      <c r="E71" s="5" t="inlineStr">
        <is>
          <t>100,00</t>
        </is>
      </c>
      <c r="F71" s="4" t="inlineStr">
        <is>
          <t>50.00</t>
        </is>
      </c>
    </row>
    <row collapsed="false" customFormat="false" customHeight="false" hidden="false" ht="12.1" outlineLevel="0" r="72">
      <c r="A72" s="5" t="s">
        <f>=HYPERLINK("https://www.leilaoonline.net/lote/detalhe/224306", "100")</f>
      </c>
      <c r="B72" s="4" t="s">
        <f>=HYPERLINK("https://www.leilaoonline.net/lote/detalhe/224306", "Coleção Aplauso - Cinema Brasil - 10 livros lacrados Coleção Aplauso / Cinema Brasil - Lacrados Ótimo Estado de Conservação  Medidas 12x18 cm")</f>
      </c>
      <c r="C72" s="4" t="inlineStr">
        <is>
          <t>Não vendido</t>
        </is>
      </c>
      <c r="D72" s="4" t="inlineStr">
        <is>
          <t>0</t>
        </is>
      </c>
      <c r="E72" s="5" t="inlineStr">
        <is>
          <t>100,00</t>
        </is>
      </c>
      <c r="F72" s="4" t="inlineStr">
        <is>
          <t>50.00</t>
        </is>
      </c>
    </row>
    <row collapsed="false" customFormat="false" customHeight="false" hidden="false" ht="12.1" outlineLevel="0" r="73">
      <c r="A73" s="5" t="s">
        <f>=HYPERLINK("https://www.leilaoonline.net/lote/detalhe/224309", "101")</f>
      </c>
      <c r="B73" s="4" t="s">
        <f>=HYPERLINK("https://www.leilaoonline.net/lote/detalhe/224309", " Coleção Aplauso - Perfil- 10 livros Coleção Aplauso / Brasil- Lacrado Ótimo estado de conservação Medida 12x8 cm")</f>
      </c>
      <c r="C73" s="4" t="inlineStr">
        <is>
          <t>Não vendido</t>
        </is>
      </c>
      <c r="D73" s="4" t="inlineStr">
        <is>
          <t>0</t>
        </is>
      </c>
      <c r="E73" s="5" t="inlineStr">
        <is>
          <t>100,00</t>
        </is>
      </c>
      <c r="F73" s="4" t="inlineStr">
        <is>
          <t>50.00</t>
        </is>
      </c>
    </row>
    <row collapsed="false" customFormat="false" customHeight="false" hidden="false" ht="12.1" outlineLevel="0" r="74">
      <c r="A74" s="5" t="s">
        <f>=HYPERLINK("https://www.leilaoonline.net/lote/detalhe/224311", "102")</f>
      </c>
      <c r="B74" s="4" t="s">
        <f>=HYPERLINK("https://www.leilaoonline.net/lote/detalhe/224311", " Quadro em Vidro Egito Antigo. Técnica - Papiro Egipcio Antigo, emoldurado em vidro. Vidro está com fundo trincado")</f>
      </c>
      <c r="C74" s="4" t="inlineStr">
        <is>
          <t>Não vendido</t>
        </is>
      </c>
      <c r="D74" s="4" t="inlineStr">
        <is>
          <t>0</t>
        </is>
      </c>
      <c r="E74" s="5" t="inlineStr">
        <is>
          <t>100,00</t>
        </is>
      </c>
      <c r="F74" s="4" t="inlineStr">
        <is>
          <t>50.00</t>
        </is>
      </c>
    </row>
    <row collapsed="false" customFormat="false" customHeight="false" hidden="false" ht="12.1" outlineLevel="0" r="75">
      <c r="A75" s="5" t="s">
        <f>=HYPERLINK("https://www.leilaoonline.net/lote/detalhe/224313", "103")</f>
      </c>
      <c r="B75" s="4" t="s">
        <f>=HYPERLINK("https://www.leilaoonline.net/lote/detalhe/224313", " Balança antiga Filizola de braço / capacidade 10 kg. Peça para restauro / não testado. Medidas 50x24 cm")</f>
      </c>
      <c r="C75" s="4" t="inlineStr">
        <is>
          <t>Não vendido</t>
        </is>
      </c>
      <c r="D75" s="4" t="inlineStr">
        <is>
          <t>0</t>
        </is>
      </c>
      <c r="E75" s="5" t="inlineStr">
        <is>
          <t>200,00</t>
        </is>
      </c>
      <c r="F75" s="4" t="inlineStr">
        <is>
          <t>50.00</t>
        </is>
      </c>
    </row>
    <row collapsed="false" customFormat="false" customHeight="false" hidden="false" ht="12.1" outlineLevel="0" r="76">
      <c r="A76" s="5" t="s">
        <f>=HYPERLINK("https://www.leilaoonline.net/lote/detalhe/224310", "104")</f>
      </c>
      <c r="B76" s="4" t="s">
        <f>=HYPERLINK("https://www.leilaoonline.net/lote/detalhe/224310", " Caixa registradora antiga Marca - Rod Bel / Peça não restaurada. Não testada. Medidas 42x46 cm Altura 46 cm")</f>
      </c>
      <c r="C76" s="4" t="inlineStr">
        <is>
          <t>Não vendido</t>
        </is>
      </c>
      <c r="D76" s="4" t="inlineStr">
        <is>
          <t>0</t>
        </is>
      </c>
      <c r="E76" s="5" t="inlineStr">
        <is>
          <t>250,00</t>
        </is>
      </c>
      <c r="F76" s="4" t="inlineStr">
        <is>
          <t>50.00</t>
        </is>
      </c>
    </row>
    <row collapsed="false" customFormat="false" customHeight="false" hidden="false" ht="12.1" outlineLevel="0" r="77">
      <c r="A77" s="5" t="s">
        <f>=HYPERLINK("https://www.leilaoonline.net/lote/detalhe/224314", "105")</f>
      </c>
      <c r="B77" s="4" t="s">
        <f>=HYPERLINK("https://www.leilaoonline.net/lote/detalhe/224314", " Antiga Caixa Registradora National. Peça não restaurada. Medidas 40x60 cm")</f>
      </c>
      <c r="C77" s="4" t="inlineStr">
        <is>
          <t>Não vendido</t>
        </is>
      </c>
      <c r="D77" s="4" t="inlineStr">
        <is>
          <t>0</t>
        </is>
      </c>
      <c r="E77" s="5" t="inlineStr">
        <is>
          <t>600,00</t>
        </is>
      </c>
      <c r="F77" s="4" t="inlineStr">
        <is>
          <t>100.00</t>
        </is>
      </c>
    </row>
    <row collapsed="false" customFormat="false" customHeight="false" hidden="false" ht="12.1" outlineLevel="0" r="78">
      <c r="A78" s="5" t="s">
        <f>=HYPERLINK("https://www.leilaoonline.net/lote/detalhe/224315", "106")</f>
      </c>
      <c r="B78" s="4" t="s">
        <f>=HYPERLINK("https://www.leilaoonline.net/lote/detalhe/224315", " Antiga máquina de pipoca a fichas. (Venda Machine). Década 60 / 70. Maquina original, não restaurada. Não testada. Bom estado de conservação. Medidas:0,60x0,61cm Altura 1,78 cm")</f>
      </c>
      <c r="C78" s="4" t="inlineStr">
        <is>
          <t>Não vendido</t>
        </is>
      </c>
      <c r="D78" s="4" t="inlineStr">
        <is>
          <t>0</t>
        </is>
      </c>
      <c r="E78" s="5" t="inlineStr">
        <is>
          <t>5.000,00</t>
        </is>
      </c>
      <c r="F78" s="4" t="inlineStr">
        <is>
          <t>250.00</t>
        </is>
      </c>
    </row>
    <row collapsed="false" customFormat="false" customHeight="false" hidden="false" ht="12.1" outlineLevel="0" r="79">
      <c r="A79" s="5" t="s">
        <f>=HYPERLINK("https://www.leilaoonline.net/lote/detalhe/224312", "107")</f>
      </c>
      <c r="B79" s="4" t="s">
        <f>=HYPERLINK("https://www.leilaoonline.net/lote/detalhe/224312", " Antiga Moto Racing de parque de diversão (vending Machine), a ficha. Década 60/ 70. Não testada. Bom estado de conservação")</f>
      </c>
      <c r="C79" s="4" t="inlineStr">
        <is>
          <t>Lote retirado</t>
        </is>
      </c>
      <c r="D79" s="4" t="inlineStr">
        <is>
          <t>0</t>
        </is>
      </c>
      <c r="E79" s="5" t="inlineStr">
        <is>
          <t>5.000,00</t>
        </is>
      </c>
      <c r="F79" s="4" t="inlineStr">
        <is>
          <t>200.00</t>
        </is>
      </c>
    </row>
    <row collapsed="false" customFormat="false" customHeight="false" hidden="false" ht="12.1" outlineLevel="0" r="80">
      <c r="A80" s="5" t="s">
        <f>=HYPERLINK("https://www.leilaoonline.net/lote/detalhe/224319", "108")</f>
      </c>
      <c r="B80" s="4" t="s">
        <f>=HYPERLINK("https://www.leilaoonline.net/lote/detalhe/224319", " Aparelho de barbear antigo. Na caixa. The Gillette de Luxe Trac II Razor. Estojo Completo. Ótimo estado de conservação.")</f>
      </c>
      <c r="C80" s="4" t="inlineStr">
        <is>
          <t>Vendido</t>
        </is>
      </c>
      <c r="D80" s="4" t="inlineStr">
        <is>
          <t>1</t>
        </is>
      </c>
      <c r="E80" s="5" t="inlineStr">
        <is>
          <t>100,00</t>
        </is>
      </c>
      <c r="F80" s="4" t="inlineStr">
        <is>
          <t>50.00</t>
        </is>
      </c>
    </row>
    <row collapsed="false" customFormat="false" customHeight="false" hidden="false" ht="12.1" outlineLevel="0" r="81">
      <c r="A81" s="5" t="s">
        <f>=HYPERLINK("https://www.leilaoonline.net/lote/detalhe/224317", "109")</f>
      </c>
      <c r="B81" s="4" t="s">
        <f>=HYPERLINK("https://www.leilaoonline.net/lote/detalhe/224317", " Coleção barbearia: - 2 máquinas manual Antiga Cortar Cabelo - Aparelho Barba Antigo - 2 caixas Gillette Antiga - Secador Cabelo Antigo Vermelho.")</f>
      </c>
      <c r="C81" s="4" t="inlineStr">
        <is>
          <t>Não vendido</t>
        </is>
      </c>
      <c r="D81" s="4" t="inlineStr">
        <is>
          <t>0</t>
        </is>
      </c>
      <c r="E81" s="5" t="inlineStr">
        <is>
          <t>200,00</t>
        </is>
      </c>
      <c r="F81" s="4" t="inlineStr">
        <is>
          <t>50.00</t>
        </is>
      </c>
    </row>
    <row collapsed="false" customFormat="false" customHeight="false" hidden="false" ht="12.1" outlineLevel="0" r="82">
      <c r="A82" s="5" t="s">
        <f>=HYPERLINK("https://www.leilaoonline.net/lote/detalhe/224316", "110")</f>
      </c>
      <c r="B82" s="4" t="s">
        <f>=HYPERLINK("https://www.leilaoonline.net/lote/detalhe/224316", " Antigo Barbeador Elétrico Braun Synchron Plus. Completo. Na caixa. Peça em ótima estado de conservação. Não testado. ")</f>
      </c>
      <c r="C82" s="4" t="inlineStr">
        <is>
          <t>Não vendido</t>
        </is>
      </c>
      <c r="D82" s="4" t="inlineStr">
        <is>
          <t>0</t>
        </is>
      </c>
      <c r="E82" s="5" t="inlineStr">
        <is>
          <t>200,00</t>
        </is>
      </c>
      <c r="F82" s="4" t="inlineStr">
        <is>
          <t>50.00</t>
        </is>
      </c>
    </row>
    <row collapsed="false" customFormat="false" customHeight="false" hidden="false" ht="12.1" outlineLevel="0" r="83">
      <c r="A83" s="5" t="s">
        <f>=HYPERLINK("https://www.leilaoonline.net/lote/detalhe/224322", "111")</f>
      </c>
      <c r="B83" s="4" t="s">
        <f>=HYPERLINK("https://www.leilaoonline.net/lote/detalhe/224322", " Coleção de Barbearia composta de:  - 1 Barbeador Elétrico Antigo Philishave Tracer Antigo. - 1 Barbeador Elétrico de Luxe Philishave antigo - 1 aparelho de barba antigo Aparelhos em bom estado de conservação, não testados.")</f>
      </c>
      <c r="C83" s="4" t="inlineStr">
        <is>
          <t>Não vendido</t>
        </is>
      </c>
      <c r="D83" s="4" t="inlineStr">
        <is>
          <t>0</t>
        </is>
      </c>
      <c r="E83" s="5" t="inlineStr">
        <is>
          <t>200,00</t>
        </is>
      </c>
      <c r="F83" s="4" t="inlineStr">
        <is>
          <t>50.00</t>
        </is>
      </c>
    </row>
    <row collapsed="false" customFormat="false" customHeight="false" hidden="false" ht="12.1" outlineLevel="0" r="84">
      <c r="A84" s="5" t="s">
        <f>=HYPERLINK("https://www.leilaoonline.net/lote/detalhe/224320", "112")</f>
      </c>
      <c r="B84" s="4" t="s">
        <f>=HYPERLINK("https://www.leilaoonline.net/lote/detalhe/224320", " Antigo Fichário de Aposta para Cartas. Sem Baralho. Caixa em Madeira Nobre. Ótimo Estado de Conservação. Organização AZ De Ouro")</f>
      </c>
      <c r="C84" s="4" t="inlineStr">
        <is>
          <t>Lote retirado</t>
        </is>
      </c>
      <c r="D84" s="4" t="inlineStr">
        <is>
          <t>0</t>
        </is>
      </c>
      <c r="E84" s="5" t="inlineStr">
        <is>
          <t>200,00</t>
        </is>
      </c>
      <c r="F84" s="4" t="inlineStr">
        <is>
          <t>50.00</t>
        </is>
      </c>
    </row>
    <row collapsed="false" customFormat="false" customHeight="false" hidden="false" ht="12.1" outlineLevel="0" r="85">
      <c r="A85" s="5" t="s">
        <f>=HYPERLINK("https://www.leilaoonline.net/lote/detalhe/224318", "113")</f>
      </c>
      <c r="B85" s="4" t="s">
        <f>=HYPERLINK("https://www.leilaoonline.net/lote/detalhe/224318", " Fichário de Jogo Antigo Rebi. Bom Estado de Conservação")</f>
      </c>
      <c r="C85" s="4" t="inlineStr">
        <is>
          <t>Não vendido</t>
        </is>
      </c>
      <c r="D85" s="4" t="inlineStr">
        <is>
          <t>0</t>
        </is>
      </c>
      <c r="E85" s="5" t="inlineStr">
        <is>
          <t>100,00</t>
        </is>
      </c>
      <c r="F85" s="4" t="inlineStr">
        <is>
          <t>50.00</t>
        </is>
      </c>
    </row>
    <row collapsed="false" customFormat="false" customHeight="false" hidden="false" ht="12.1" outlineLevel="0" r="86">
      <c r="A86" s="5" t="s">
        <f>=HYPERLINK("https://www.leilaoonline.net/lote/detalhe/224323", "114")</f>
      </c>
      <c r="B86" s="4" t="s">
        <f>=HYPERLINK("https://www.leilaoonline.net/lote/detalhe/224323", " Bicicleta Antiga - Antiga Bicicleta Club - Origem Japão  Ano - 1937Rara peça para colecionador")</f>
      </c>
      <c r="C86" s="4" t="inlineStr">
        <is>
          <t>Não vendido</t>
        </is>
      </c>
      <c r="D86" s="4" t="inlineStr">
        <is>
          <t>0</t>
        </is>
      </c>
      <c r="E86" s="5" t="inlineStr">
        <is>
          <t>2.500,00</t>
        </is>
      </c>
      <c r="F86" s="4" t="inlineStr">
        <is>
          <t>250.00</t>
        </is>
      </c>
    </row>
    <row collapsed="false" customFormat="false" customHeight="false" hidden="false" ht="12.1" outlineLevel="0" r="87">
      <c r="A87" s="5" t="s">
        <f>=HYPERLINK("https://www.leilaoonline.net/lote/detalhe/224321", "115")</f>
      </c>
      <c r="B87" s="4" t="s">
        <f>=HYPERLINK("https://www.leilaoonline.net/lote/detalhe/224321", "Antigo Carrinho de Bebê da Decada 30 / 40. Restaurado conforme padrões da época (tecido)")</f>
      </c>
      <c r="C87" s="4" t="inlineStr">
        <is>
          <t>Não vendido</t>
        </is>
      </c>
      <c r="D87" s="4" t="inlineStr">
        <is>
          <t>0</t>
        </is>
      </c>
      <c r="E87" s="5" t="inlineStr">
        <is>
          <t>1.500,00</t>
        </is>
      </c>
      <c r="F87" s="4" t="inlineStr">
        <is>
          <t>250.00</t>
        </is>
      </c>
    </row>
    <row collapsed="false" customFormat="false" customHeight="false" hidden="false" ht="12.1" outlineLevel="0" r="88">
      <c r="A88" s="5" t="s">
        <f>=HYPERLINK("https://www.leilaoonline.net/lote/detalhe/224324", "116")</f>
      </c>
      <c r="B88" s="4" t="s">
        <f>=HYPERLINK("https://www.leilaoonline.net/lote/detalhe/224324", " Antiga Balança de Precisão / Marca Record. Década 70 / N 13803 Bom estado de conservação / Funcionado / Peça não restaurada")</f>
      </c>
      <c r="C88" s="4" t="inlineStr">
        <is>
          <t>Não vendido</t>
        </is>
      </c>
      <c r="D88" s="4" t="inlineStr">
        <is>
          <t>0</t>
        </is>
      </c>
      <c r="E88" s="5" t="inlineStr">
        <is>
          <t>200,00</t>
        </is>
      </c>
      <c r="F88" s="4" t="inlineStr">
        <is>
          <t>50.00</t>
        </is>
      </c>
    </row>
    <row collapsed="false" customFormat="false" customHeight="false" hidden="false" ht="12.1" outlineLevel="0" r="89">
      <c r="A89" s="5" t="s">
        <f>=HYPERLINK("https://www.leilaoonline.net/lote/detalhe/224326", "117")</f>
      </c>
      <c r="B89" s="4" t="s">
        <f>=HYPERLINK("https://www.leilaoonline.net/lote/detalhe/224326", " Patins de Neve Antigo Peça Original / Madeira e Ferro / não restaurado / Bom estado de conservação")</f>
      </c>
      <c r="C89" s="4" t="inlineStr">
        <is>
          <t>Não vendido</t>
        </is>
      </c>
      <c r="D89" s="4" t="inlineStr">
        <is>
          <t>0</t>
        </is>
      </c>
      <c r="E89" s="5" t="inlineStr">
        <is>
          <t>200,00</t>
        </is>
      </c>
      <c r="F89" s="4" t="inlineStr">
        <is>
          <t>50.00</t>
        </is>
      </c>
    </row>
    <row collapsed="false" customFormat="false" customHeight="false" hidden="false" ht="12.1" outlineLevel="0" r="90">
      <c r="A90" s="5" t="s">
        <f>=HYPERLINK("https://www.leilaoonline.net/lote/detalhe/224325", "118")</f>
      </c>
      <c r="B90" s="4" t="s">
        <f>=HYPERLINK("https://www.leilaoonline.net/lote/detalhe/224325", " Antigo Mimiografo Facit Peça em ótimo estado de conservação / Funcionando / Peça não restaurada")</f>
      </c>
      <c r="C90" s="4" t="inlineStr">
        <is>
          <t>Não vendido</t>
        </is>
      </c>
      <c r="D90" s="4" t="inlineStr">
        <is>
          <t>0</t>
        </is>
      </c>
      <c r="E90" s="5" t="inlineStr">
        <is>
          <t>150,00</t>
        </is>
      </c>
      <c r="F90" s="4" t="inlineStr">
        <is>
          <t>50.00</t>
        </is>
      </c>
    </row>
    <row collapsed="false" customFormat="false" customHeight="false" hidden="false" ht="12.1" outlineLevel="0" r="91">
      <c r="A91" s="5" t="s">
        <f>=HYPERLINK("https://www.leilaoonline.net/lote/detalhe/224327", "119")</f>
      </c>
      <c r="B91" s="4" t="s">
        <f>=HYPERLINK("https://www.leilaoonline.net/lote/detalhe/224327", " Antigo Mimiografo Marca - Ditto Decada 40 / 50. Peça original não restaurada. Bom estado de conservação / Funcionando")</f>
      </c>
      <c r="C91" s="4" t="inlineStr">
        <is>
          <t>Não vendido</t>
        </is>
      </c>
      <c r="D91" s="4" t="inlineStr">
        <is>
          <t>0</t>
        </is>
      </c>
      <c r="E91" s="5" t="inlineStr">
        <is>
          <t>900,00</t>
        </is>
      </c>
      <c r="F91" s="4" t="inlineStr">
        <is>
          <t>150.00</t>
        </is>
      </c>
    </row>
    <row collapsed="false" customFormat="false" customHeight="false" hidden="false" ht="12.1" outlineLevel="0" r="92">
      <c r="A92" s="5" t="s">
        <f>=HYPERLINK("https://www.leilaoonline.net/lote/detalhe/224328", "120")</f>
      </c>
      <c r="B92" s="4" t="s">
        <f>=HYPERLINK("https://www.leilaoonline.net/lote/detalhe/224328", " Antiga Copiadora 636 - 3M. Marca 3M Modelo 636 - BFE 110 Volts Máquina fotocopiadora antiga em bom estado de conservação. Não Testada / Não Reformada")</f>
      </c>
      <c r="C92" s="4" t="inlineStr">
        <is>
          <t>Não vendido</t>
        </is>
      </c>
      <c r="D92" s="4" t="inlineStr">
        <is>
          <t>0</t>
        </is>
      </c>
      <c r="E92" s="5" t="inlineStr">
        <is>
          <t>990,00</t>
        </is>
      </c>
      <c r="F92" s="4" t="inlineStr">
        <is>
          <t>50.00</t>
        </is>
      </c>
    </row>
    <row collapsed="false" customFormat="false" customHeight="false" hidden="false" ht="12.1" outlineLevel="0" r="93">
      <c r="A93" s="5" t="s">
        <f>=HYPERLINK("https://www.leilaoonline.net/lote/detalhe/224330", "123")</f>
      </c>
      <c r="B93" s="4" t="s">
        <f>=HYPERLINK("https://www.leilaoonline.net/lote/detalhe/224330", " Volante / Direção Automóvel Fiat Decada 10 Diametro 40 cm.Peça não restaurada")</f>
      </c>
      <c r="C93" s="4" t="inlineStr">
        <is>
          <t>Não vendido</t>
        </is>
      </c>
      <c r="D93" s="4" t="inlineStr">
        <is>
          <t>0</t>
        </is>
      </c>
      <c r="E93" s="5" t="inlineStr">
        <is>
          <t>990,00</t>
        </is>
      </c>
      <c r="F93" s="4" t="inlineStr">
        <is>
          <t>50.00</t>
        </is>
      </c>
    </row>
    <row collapsed="false" customFormat="false" customHeight="false" hidden="false" ht="12.1" outlineLevel="0" r="94">
      <c r="A94" s="5" t="s">
        <f>=HYPERLINK("https://www.leilaoonline.net/lote/detalhe/224329", "124")</f>
      </c>
      <c r="B94" s="4" t="s">
        <f>=HYPERLINK("https://www.leilaoonline.net/lote/detalhe/224329", " 2 un. Garrafas Antigas de Champagne De Greville  Decada 70 / Cheias - Lacradas / Fabricante - Martini ")</f>
      </c>
      <c r="C94" s="4" t="inlineStr">
        <is>
          <t>Não vendido</t>
        </is>
      </c>
      <c r="D94" s="4" t="inlineStr">
        <is>
          <t>0</t>
        </is>
      </c>
      <c r="E94" s="5" t="inlineStr">
        <is>
          <t>200,00</t>
        </is>
      </c>
      <c r="F94" s="4" t="inlineStr">
        <is>
          <t>50.00</t>
        </is>
      </c>
    </row>
    <row collapsed="false" customFormat="false" customHeight="false" hidden="false" ht="12.1" outlineLevel="0" r="95">
      <c r="A95" s="5" t="s">
        <f>=HYPERLINK("https://www.leilaoonline.net/lote/detalhe/224331", "125")</f>
      </c>
      <c r="B95" s="4" t="s">
        <f>=HYPERLINK("https://www.leilaoonline.net/lote/detalhe/224331", " Wisky seagrams Antigo Benders Pride Cheia - LacradaConteudo 1000ml")</f>
      </c>
      <c r="C95" s="4" t="inlineStr">
        <is>
          <t>Não vendido</t>
        </is>
      </c>
      <c r="D95" s="4" t="inlineStr">
        <is>
          <t>0</t>
        </is>
      </c>
      <c r="E95" s="5" t="inlineStr">
        <is>
          <t>200,00</t>
        </is>
      </c>
      <c r="F95" s="4" t="inlineStr">
        <is>
          <t>50.00</t>
        </is>
      </c>
    </row>
    <row collapsed="false" customFormat="false" customHeight="false" hidden="false" ht="12.1" outlineLevel="0" r="96">
      <c r="A96" s="5" t="s">
        <f>=HYPERLINK("https://www.leilaoonline.net/lote/detalhe/224332", "126")</f>
      </c>
      <c r="B96" s="4" t="s">
        <f>=HYPERLINK("https://www.leilaoonline.net/lote/detalhe/224332", " Jarra em Vidro / Bico de Jaca Altura 20 cm / Borda em Prara")</f>
      </c>
      <c r="C96" s="4" t="inlineStr">
        <is>
          <t>Não vendido</t>
        </is>
      </c>
      <c r="D96" s="4" t="inlineStr">
        <is>
          <t>0</t>
        </is>
      </c>
      <c r="E96" s="5" t="inlineStr">
        <is>
          <t>100,00</t>
        </is>
      </c>
      <c r="F96" s="4" t="inlineStr">
        <is>
          <t>50.00</t>
        </is>
      </c>
    </row>
    <row collapsed="false" customFormat="false" customHeight="false" hidden="false" ht="12.1" outlineLevel="0" r="97">
      <c r="A97" s="5" t="s">
        <f>=HYPERLINK("https://www.leilaoonline.net/lote/detalhe/224333", "129")</f>
      </c>
      <c r="B97" s="4" t="s">
        <f>=HYPERLINK("https://www.leilaoonline.net/lote/detalhe/224333", " Penico Antigo Grande Esmaltado / Ágata  Altura 30 cm Diametro 28 cm Marcas devido ação do tempo")</f>
      </c>
      <c r="C97" s="4" t="inlineStr">
        <is>
          <t>Não vendido</t>
        </is>
      </c>
      <c r="D97" s="4" t="inlineStr">
        <is>
          <t>0</t>
        </is>
      </c>
      <c r="E97" s="5" t="inlineStr">
        <is>
          <t>100,00</t>
        </is>
      </c>
      <c r="F97" s="4" t="inlineStr">
        <is>
          <t>50.00</t>
        </is>
      </c>
    </row>
    <row collapsed="false" customFormat="false" customHeight="false" hidden="false" ht="12.1" outlineLevel="0" r="98">
      <c r="A98" s="5" t="s">
        <f>=HYPERLINK("https://www.leilaoonline.net/lote/detalhe/224335", "130")</f>
      </c>
      <c r="B98" s="4" t="s">
        <f>=HYPERLINK("https://www.leilaoonline.net/lote/detalhe/224335", " Vidro e caixa antiga do perfume Chanel n° 5 Vidro vazio Altura 8 cm Largura 5 cm")</f>
      </c>
      <c r="C98" s="4" t="inlineStr">
        <is>
          <t>Não vendido</t>
        </is>
      </c>
      <c r="D98" s="4" t="inlineStr">
        <is>
          <t>0</t>
        </is>
      </c>
      <c r="E98" s="5" t="inlineStr">
        <is>
          <t>100,00</t>
        </is>
      </c>
      <c r="F98" s="4" t="inlineStr">
        <is>
          <t>50.00</t>
        </is>
      </c>
    </row>
    <row collapsed="false" customFormat="false" customHeight="false" hidden="false" ht="12.1" outlineLevel="0" r="99">
      <c r="A99" s="5" t="s">
        <f>=HYPERLINK("https://www.leilaoonline.net/lote/detalhe/224334", "131")</f>
      </c>
      <c r="B99" s="4" t="s">
        <f>=HYPERLINK("https://www.leilaoonline.net/lote/detalhe/224334", " Antigo perfume Galeche / Hermes - Paris Na caixa / Perfume lacrado 5 ml Made in france")</f>
      </c>
      <c r="C99" s="4" t="inlineStr">
        <is>
          <t>Não vendido</t>
        </is>
      </c>
      <c r="D99" s="4" t="inlineStr">
        <is>
          <t>0</t>
        </is>
      </c>
      <c r="E99" s="5" t="inlineStr">
        <is>
          <t>100,00</t>
        </is>
      </c>
      <c r="F99" s="4" t="inlineStr">
        <is>
          <t>50.00</t>
        </is>
      </c>
    </row>
    <row collapsed="false" customFormat="false" customHeight="false" hidden="false" ht="12.1" outlineLevel="0" r="100">
      <c r="A100" s="5" t="s">
        <f>=HYPERLINK("https://www.leilaoonline.net/lote/detalhe/224336", "132")</f>
      </c>
      <c r="B100" s="4" t="s">
        <f>=HYPERLINK("https://www.leilaoonline.net/lote/detalhe/224336", " Lote com cupula de vidro para lampião, lustres, camdelabros. Lote com 25 peças medidas - Altura 17 cm Diâmetro inferior 4 cm Diâmetro superior 9,5 cm.")</f>
      </c>
      <c r="C100" s="4" t="inlineStr">
        <is>
          <t>Não vendido</t>
        </is>
      </c>
      <c r="D100" s="4" t="inlineStr">
        <is>
          <t>0</t>
        </is>
      </c>
      <c r="E100" s="5" t="inlineStr">
        <is>
          <t>250,00</t>
        </is>
      </c>
      <c r="F100" s="4" t="inlineStr">
        <is>
          <t>50.00</t>
        </is>
      </c>
    </row>
    <row collapsed="false" customFormat="false" customHeight="false" hidden="false" ht="12.1" outlineLevel="0" r="101">
      <c r="A101" s="5" t="s">
        <f>=HYPERLINK("https://www.leilaoonline.net/lote/detalhe/224338", "133")</f>
      </c>
      <c r="B101" s="4" t="s">
        <f>=HYPERLINK("https://www.leilaoonline.net/lote/detalhe/224338", " Cupula de vidro para lampião, lustre, camdelabro / lote com 19 peças  Medidas Diâmetro parte inferior e superior 13 cm Altura 40,5 cm")</f>
      </c>
      <c r="C101" s="4" t="inlineStr">
        <is>
          <t>Não vendido</t>
        </is>
      </c>
      <c r="D101" s="4" t="inlineStr">
        <is>
          <t>0</t>
        </is>
      </c>
      <c r="E101" s="5" t="inlineStr">
        <is>
          <t>250,00</t>
        </is>
      </c>
      <c r="F101" s="4" t="inlineStr">
        <is>
          <t>50.00</t>
        </is>
      </c>
    </row>
    <row collapsed="false" customFormat="false" customHeight="false" hidden="false" ht="12.1" outlineLevel="0" r="102">
      <c r="A102" s="5" t="s">
        <f>=HYPERLINK("https://www.leilaoonline.net/lote/detalhe/224337", "134")</f>
      </c>
      <c r="B102" s="4" t="s">
        <f>=HYPERLINK("https://www.leilaoonline.net/lote/detalhe/224337", " Lote com 2 cupolas / globo vidro / Bico de Jaca / Vintage.")</f>
      </c>
      <c r="C102" s="4" t="inlineStr">
        <is>
          <t>Não vendido</t>
        </is>
      </c>
      <c r="D102" s="4" t="inlineStr">
        <is>
          <t>0</t>
        </is>
      </c>
      <c r="E102" s="5" t="inlineStr">
        <is>
          <t>100,00</t>
        </is>
      </c>
      <c r="F102" s="4" t="inlineStr">
        <is>
          <t>50.00</t>
        </is>
      </c>
    </row>
    <row collapsed="false" customFormat="false" customHeight="false" hidden="false" ht="12.1" outlineLevel="0" r="103">
      <c r="A103" s="5" t="s">
        <f>=HYPERLINK("https://www.leilaoonline.net/lote/detalhe/224339", "135")</f>
      </c>
      <c r="B103" s="4" t="s">
        <f>=HYPERLINK("https://www.leilaoonline.net/lote/detalhe/224339", " Gatilho de Bomba de Combustivel de Posto de Abastecimento.  Marca - OPW 11A Peça não restaurada - Marcas devido a ação do tempo")</f>
      </c>
      <c r="C103" s="4" t="inlineStr">
        <is>
          <t>Não vendido</t>
        </is>
      </c>
      <c r="D103" s="4" t="inlineStr">
        <is>
          <t>0</t>
        </is>
      </c>
      <c r="E103" s="5" t="inlineStr">
        <is>
          <t>100,00</t>
        </is>
      </c>
      <c r="F103" s="4" t="inlineStr">
        <is>
          <t>50.00</t>
        </is>
      </c>
    </row>
    <row collapsed="false" customFormat="false" customHeight="false" hidden="false" ht="12.1" outlineLevel="0" r="104">
      <c r="A104" s="5" t="s">
        <f>=HYPERLINK("https://www.leilaoonline.net/lote/detalhe/224340", "136")</f>
      </c>
      <c r="B104" s="4" t="s">
        <f>=HYPERLINK("https://www.leilaoonline.net/lote/detalhe/224340", " Lote com 3 cúpulas / Globo Vidro / bisotada / Vintage Diametro inferior - 7 cm Diametro Superior - 9,5 cm")</f>
      </c>
      <c r="C104" s="4" t="inlineStr">
        <is>
          <t>Não vendido</t>
        </is>
      </c>
      <c r="D104" s="4" t="inlineStr">
        <is>
          <t>0</t>
        </is>
      </c>
      <c r="E104" s="5" t="inlineStr">
        <is>
          <t>100,00</t>
        </is>
      </c>
      <c r="F104" s="4" t="inlineStr">
        <is>
          <t>50.00</t>
        </is>
      </c>
    </row>
    <row collapsed="false" customFormat="false" customHeight="false" hidden="false" ht="12.1" outlineLevel="0" r="105">
      <c r="A105" s="5" t="s">
        <f>=HYPERLINK("https://www.leilaoonline.net/lote/detalhe/224341", "137")</f>
      </c>
      <c r="B105" s="4" t="s">
        <f>=HYPERLINK("https://www.leilaoonline.net/lote/detalhe/224341", "Armario / Expositor em aço inox e vidro.")</f>
      </c>
      <c r="C105" s="4" t="inlineStr">
        <is>
          <t>Não vendido</t>
        </is>
      </c>
      <c r="D105" s="4" t="inlineStr">
        <is>
          <t>0</t>
        </is>
      </c>
      <c r="E105" s="5" t="inlineStr">
        <is>
          <t>5.000,00</t>
        </is>
      </c>
      <c r="F105" s="4" t="inlineStr">
        <is>
          <t>500.00</t>
        </is>
      </c>
    </row>
    <row collapsed="false" customFormat="false" customHeight="false" hidden="false" ht="12.1" outlineLevel="0" r="106">
      <c r="A106" s="5" t="s">
        <f>=HYPERLINK("https://www.leilaoonline.net/lote/detalhe/224342", "139")</f>
      </c>
      <c r="B106" s="4" t="s">
        <f>=HYPERLINK("https://www.leilaoonline.net/lote/detalhe/224342", " Distintivo / Botton / Emblema - Original FORD Guard Belleview Origem - USA ")</f>
      </c>
      <c r="C106" s="4" t="inlineStr">
        <is>
          <t>Não vendido</t>
        </is>
      </c>
      <c r="D106" s="4" t="inlineStr">
        <is>
          <t>0</t>
        </is>
      </c>
      <c r="E106" s="5" t="inlineStr">
        <is>
          <t>1.000,00</t>
        </is>
      </c>
      <c r="F106" s="4" t="inlineStr">
        <is>
          <t>150.00</t>
        </is>
      </c>
    </row>
    <row collapsed="false" customFormat="false" customHeight="false" hidden="false" ht="12.1" outlineLevel="0" r="107">
      <c r="A107" s="5" t="s">
        <f>=HYPERLINK("https://www.leilaoonline.net/lote/detalhe/224346", "140")</f>
      </c>
      <c r="B107" s="4" t="s">
        <f>=HYPERLINK("https://www.leilaoonline.net/lote/detalhe/224346", " Bússola antiga (grande) Danfoth Constellation.Não reformada / Original / funcionando - caixa de madeira original- medidas 24x24 cm")</f>
      </c>
      <c r="C107" s="4" t="inlineStr">
        <is>
          <t>Não vendido</t>
        </is>
      </c>
      <c r="D107" s="4" t="inlineStr">
        <is>
          <t>0</t>
        </is>
      </c>
      <c r="E107" s="5" t="inlineStr">
        <is>
          <t>3.500,00</t>
        </is>
      </c>
      <c r="F107" s="4" t="inlineStr">
        <is>
          <t>150.00</t>
        </is>
      </c>
    </row>
    <row collapsed="false" customFormat="false" customHeight="false" hidden="false" ht="12.1" outlineLevel="0" r="108">
      <c r="A108" s="5" t="s">
        <f>=HYPERLINK("https://www.leilaoonline.net/lote/detalhe/224347", "141")</f>
      </c>
      <c r="B108" s="4" t="s">
        <f>=HYPERLINK("https://www.leilaoonline.net/lote/detalhe/224347", " Casca canhão / Munição antigaAltura - 60 cmDiâmetro - 13 cm")</f>
      </c>
      <c r="C108" s="4" t="inlineStr">
        <is>
          <t>Não vendido</t>
        </is>
      </c>
      <c r="D108" s="4" t="inlineStr">
        <is>
          <t>0</t>
        </is>
      </c>
      <c r="E108" s="5" t="inlineStr">
        <is>
          <t>950,00</t>
        </is>
      </c>
      <c r="F108" s="4" t="inlineStr">
        <is>
          <t>100.00</t>
        </is>
      </c>
    </row>
    <row collapsed="false" customFormat="false" customHeight="false" hidden="false" ht="12.1" outlineLevel="0" r="109">
      <c r="A109" s="5" t="s">
        <f>=HYPERLINK("https://www.leilaoonline.net/lote/detalhe/224349", "142")</f>
      </c>
      <c r="B109" s="4" t="s">
        <f>=HYPERLINK("https://www.leilaoonline.net/lote/detalhe/224349", " Casca canhão / Munição AntigaAltura 59 cmDiâmetro 11 cm")</f>
      </c>
      <c r="C109" s="4" t="inlineStr">
        <is>
          <t>Não vendido</t>
        </is>
      </c>
      <c r="D109" s="4" t="inlineStr">
        <is>
          <t>0</t>
        </is>
      </c>
      <c r="E109" s="5" t="inlineStr">
        <is>
          <t>750,00</t>
        </is>
      </c>
      <c r="F109" s="4" t="inlineStr">
        <is>
          <t>100.00</t>
        </is>
      </c>
    </row>
    <row collapsed="false" customFormat="false" customHeight="false" hidden="false" ht="12.1" outlineLevel="0" r="110">
      <c r="A110" s="5" t="s">
        <f>=HYPERLINK("https://www.leilaoonline.net/lote/detalhe/224348", "143")</f>
      </c>
      <c r="B110" s="4" t="s">
        <f>=HYPERLINK("https://www.leilaoonline.net/lote/detalhe/224348", " Coqueteleira ANTIGA de Vidro / Metal. Peça rica em detalhes. Altura 23 cm")</f>
      </c>
      <c r="C110" s="4" t="inlineStr">
        <is>
          <t>Não vendido</t>
        </is>
      </c>
      <c r="D110" s="4" t="inlineStr">
        <is>
          <t>0</t>
        </is>
      </c>
      <c r="E110" s="5" t="inlineStr">
        <is>
          <t>250,00</t>
        </is>
      </c>
      <c r="F110" s="4" t="inlineStr">
        <is>
          <t>30.00</t>
        </is>
      </c>
    </row>
    <row collapsed="false" customFormat="false" customHeight="false" hidden="false" ht="12.1" outlineLevel="0" r="111">
      <c r="A111" s="5" t="s">
        <f>=HYPERLINK("https://www.leilaoonline.net/lote/detalhe/224343", "144")</f>
      </c>
      <c r="B111" s="4" t="s">
        <f>=HYPERLINK("https://www.leilaoonline.net/lote/detalhe/224343", " Escultura em Barro Pequena / argila. Obra não assinada. Comprimento 19 cm. Altura 9,5 cm")</f>
      </c>
      <c r="C111" s="4" t="inlineStr">
        <is>
          <t>Não vendido</t>
        </is>
      </c>
      <c r="D111" s="4" t="inlineStr">
        <is>
          <t>0</t>
        </is>
      </c>
      <c r="E111" s="5" t="inlineStr">
        <is>
          <t>100,00</t>
        </is>
      </c>
      <c r="F111" s="4" t="inlineStr">
        <is>
          <t>30.00</t>
        </is>
      </c>
    </row>
    <row collapsed="false" customFormat="false" customHeight="false" hidden="false" ht="12.1" outlineLevel="0" r="112">
      <c r="A112" s="5" t="s">
        <f>=HYPERLINK("https://www.leilaoonline.net/lote/detalhe/224350", "145")</f>
      </c>
      <c r="B112" s="4" t="s">
        <f>=HYPERLINK("https://www.leilaoonline.net/lote/detalhe/224350", " Escultura Madeira / Leão. Leão esculpido a mão em peça única de madeira.Madeira nobre. Peça Única / Devido ao volume e peso, não despachamos. Comprimento - 1 mt. / Altura - 0,90 cm")</f>
      </c>
      <c r="C112" s="4" t="inlineStr">
        <is>
          <t>Não vendido</t>
        </is>
      </c>
      <c r="D112" s="4" t="inlineStr">
        <is>
          <t>0</t>
        </is>
      </c>
      <c r="E112" s="5" t="inlineStr">
        <is>
          <t>4.500,00</t>
        </is>
      </c>
      <c r="F112" s="4" t="inlineStr">
        <is>
          <t>250.00</t>
        </is>
      </c>
    </row>
    <row collapsed="false" customFormat="false" customHeight="false" hidden="false" ht="12.1" outlineLevel="0" r="113">
      <c r="A113" s="5" t="s">
        <f>=HYPERLINK("https://www.leilaoonline.net/lote/detalhe/224351", "146")</f>
      </c>
      <c r="B113" s="4" t="s">
        <f>=HYPERLINK("https://www.leilaoonline.net/lote/detalhe/224351", " Toca Fitas de Rolo AkaiNão testado funcionamento / não restaurado / Peça original")</f>
      </c>
      <c r="C113" s="4" t="inlineStr">
        <is>
          <t>Não vendido</t>
        </is>
      </c>
      <c r="D113" s="4" t="inlineStr">
        <is>
          <t>0</t>
        </is>
      </c>
      <c r="E113" s="5" t="inlineStr">
        <is>
          <t>2.800,00</t>
        </is>
      </c>
      <c r="F113" s="4" t="inlineStr">
        <is>
          <t>100.00</t>
        </is>
      </c>
    </row>
    <row collapsed="false" customFormat="false" customHeight="false" hidden="false" ht="12.1" outlineLevel="0" r="114">
      <c r="A114" s="5" t="s">
        <f>=HYPERLINK("https://www.leilaoonline.net/lote/detalhe/224345", "147")</f>
      </c>
      <c r="B114" s="4" t="s">
        <f>=HYPERLINK("https://www.leilaoonline.net/lote/detalhe/224345", " Lote com 8 carteiras escolares antigas.Carteiras em bom estado de conservação.Madeira nobre / peças originais de época. Peças não restauradas.")</f>
      </c>
      <c r="C114" s="4" t="inlineStr">
        <is>
          <t>Não vendido</t>
        </is>
      </c>
      <c r="D114" s="4" t="inlineStr">
        <is>
          <t>0</t>
        </is>
      </c>
      <c r="E114" s="5" t="inlineStr">
        <is>
          <t>3.800,00</t>
        </is>
      </c>
      <c r="F114" s="4" t="inlineStr">
        <is>
          <t>150.00</t>
        </is>
      </c>
    </row>
    <row collapsed="false" customFormat="false" customHeight="false" hidden="false" ht="12.1" outlineLevel="0" r="115">
      <c r="A115" s="5" t="s">
        <f>=HYPERLINK("https://www.leilaoonline.net/lote/detalhe/224344", "148")</f>
      </c>
      <c r="B115" s="4" t="s">
        <f>=HYPERLINK("https://www.leilaoonline.net/lote/detalhe/224344", " Lote com 3 ferros de passar roupas antigos. A carvão")</f>
      </c>
      <c r="C115" s="4" t="inlineStr">
        <is>
          <t>Não vendido</t>
        </is>
      </c>
      <c r="D115" s="4" t="inlineStr">
        <is>
          <t>0</t>
        </is>
      </c>
      <c r="E115" s="5" t="inlineStr">
        <is>
          <t>380,00</t>
        </is>
      </c>
      <c r="F115" s="4" t="inlineStr">
        <is>
          <t>30.00</t>
        </is>
      </c>
    </row>
    <row collapsed="false" customFormat="false" customHeight="false" hidden="false" ht="12.1" outlineLevel="0" r="116">
      <c r="A116" s="5" t="s">
        <f>=HYPERLINK("https://www.leilaoonline.net/lote/detalhe/224352", "149")</f>
      </c>
      <c r="B116" s="4" t="s">
        <f>=HYPERLINK("https://www.leilaoonline.net/lote/detalhe/224352", " Lote com 3 LPs: Abba dez anos, Viva a noite e  Renascer")</f>
      </c>
      <c r="C116" s="4" t="inlineStr">
        <is>
          <t>Não vendido</t>
        </is>
      </c>
      <c r="D116" s="4" t="inlineStr">
        <is>
          <t>0</t>
        </is>
      </c>
      <c r="E116" s="5" t="inlineStr">
        <is>
          <t>100,00</t>
        </is>
      </c>
      <c r="F116" s="4" t="inlineStr">
        <is>
          <t>10.00</t>
        </is>
      </c>
    </row>
    <row collapsed="false" customFormat="false" customHeight="false" hidden="false" ht="12.1" outlineLevel="0" r="117">
      <c r="A117" s="5" t="s">
        <f>=HYPERLINK("https://www.leilaoonline.net/lote/detalhe/224354", "150")</f>
      </c>
      <c r="B117" s="4" t="s">
        <f>=HYPERLINK("https://www.leilaoonline.net/lote/detalhe/224354", " Lp Alegria do passado e do presente. - Edição especial")</f>
      </c>
      <c r="C117" s="4" t="inlineStr">
        <is>
          <t>Não vendido</t>
        </is>
      </c>
      <c r="D117" s="4" t="inlineStr">
        <is>
          <t>0</t>
        </is>
      </c>
      <c r="E117" s="5" t="inlineStr">
        <is>
          <t>100,00</t>
        </is>
      </c>
      <c r="F117" s="4" t="inlineStr">
        <is>
          <t>10.00</t>
        </is>
      </c>
    </row>
    <row collapsed="false" customFormat="false" customHeight="false" hidden="false" ht="12.1" outlineLevel="0" r="118">
      <c r="A118" s="5" t="s">
        <f>=HYPERLINK("https://www.leilaoonline.net/lote/detalhe/224353", "151")</f>
      </c>
      <c r="B118" s="4" t="s">
        <f>=HYPERLINK("https://www.leilaoonline.net/lote/detalhe/224353", " Bomboniere redonda antiga bizotata. Altura 20 cm")</f>
      </c>
      <c r="C118" s="4" t="inlineStr">
        <is>
          <t>Não vendido</t>
        </is>
      </c>
      <c r="D118" s="4" t="inlineStr">
        <is>
          <t>0</t>
        </is>
      </c>
      <c r="E118" s="5" t="inlineStr">
        <is>
          <t>200,00</t>
        </is>
      </c>
      <c r="F118" s="4" t="inlineStr">
        <is>
          <t>10.00</t>
        </is>
      </c>
    </row>
    <row collapsed="false" customFormat="false" customHeight="false" hidden="false" ht="12.1" outlineLevel="0" r="119">
      <c r="A119" s="5" t="s">
        <f>=HYPERLINK("https://www.leilaoonline.net/lote/detalhe/224356", "152")</f>
      </c>
      <c r="B119" s="4" t="s">
        <f>=HYPERLINK("https://www.leilaoonline.net/lote/detalhe/224356", " Bomboniere antiga redonda Altura 19,5 cm Bizitada")</f>
      </c>
      <c r="C119" s="4" t="inlineStr">
        <is>
          <t>Não vendido</t>
        </is>
      </c>
      <c r="D119" s="4" t="inlineStr">
        <is>
          <t>0</t>
        </is>
      </c>
      <c r="E119" s="5" t="inlineStr">
        <is>
          <t>200,00</t>
        </is>
      </c>
      <c r="F119" s="4" t="inlineStr">
        <is>
          <t>10.00</t>
        </is>
      </c>
    </row>
    <row collapsed="false" customFormat="false" customHeight="false" hidden="false" ht="12.1" outlineLevel="0" r="120">
      <c r="A120" s="5" t="s">
        <f>=HYPERLINK("https://www.leilaoonline.net/lote/detalhe/224358", "153")</f>
      </c>
      <c r="B120" s="4" t="s">
        <f>=HYPERLINK("https://www.leilaoonline.net/lote/detalhe/224358", " Jarra inglesa / Wisky Dimple / 15 Years Old Original / porcelana Made in England")</f>
      </c>
      <c r="C120" s="4" t="inlineStr">
        <is>
          <t>Não vendido</t>
        </is>
      </c>
      <c r="D120" s="4" t="inlineStr">
        <is>
          <t>0</t>
        </is>
      </c>
      <c r="E120" s="5" t="inlineStr">
        <is>
          <t>300,00</t>
        </is>
      </c>
      <c r="F120" s="4" t="inlineStr">
        <is>
          <t>10.00</t>
        </is>
      </c>
    </row>
    <row collapsed="false" customFormat="false" customHeight="false" hidden="false" ht="12.1" outlineLevel="0" r="121">
      <c r="A121" s="5" t="s">
        <f>=HYPERLINK("https://www.leilaoonline.net/lote/detalhe/224357", "154")</f>
      </c>
      <c r="B121" s="4" t="s">
        <f>=HYPERLINK("https://www.leilaoonline.net/lote/detalhe/224357", " Maquina de escrever / Hermes Baby / Vermelha Funcionando")</f>
      </c>
      <c r="C121" s="4" t="inlineStr">
        <is>
          <t>Não vendido</t>
        </is>
      </c>
      <c r="D121" s="4" t="inlineStr">
        <is>
          <t>0</t>
        </is>
      </c>
      <c r="E121" s="5" t="inlineStr">
        <is>
          <t>400,00</t>
        </is>
      </c>
      <c r="F121" s="4" t="inlineStr">
        <is>
          <t>10.00</t>
        </is>
      </c>
    </row>
    <row collapsed="false" customFormat="false" customHeight="false" hidden="false" ht="12.1" outlineLevel="0" r="122">
      <c r="A122" s="5" t="s">
        <f>=HYPERLINK("https://www.leilaoonline.net/lote/detalhe/224355", "155")</f>
      </c>
      <c r="B122" s="4" t="s">
        <f>=HYPERLINK("https://www.leilaoonline.net/lote/detalhe/224355", " Coleção com 5 xicaras de café atiga / casca de ovo / Marca Handcafted DP / Porcelana")</f>
      </c>
      <c r="C122" s="4" t="inlineStr">
        <is>
          <t>Vendido</t>
        </is>
      </c>
      <c r="D122" s="4" t="inlineStr">
        <is>
          <t>1</t>
        </is>
      </c>
      <c r="E122" s="5" t="inlineStr">
        <is>
          <t>300,00</t>
        </is>
      </c>
      <c r="F122" s="4" t="inlineStr">
        <is>
          <t>10.00</t>
        </is>
      </c>
    </row>
    <row collapsed="false" customFormat="false" customHeight="false" hidden="false" ht="12.1" outlineLevel="0" r="123">
      <c r="A123" s="5" t="s">
        <f>=HYPERLINK("https://www.leilaoonline.net/lote/detalhe/224359", "156")</f>
      </c>
      <c r="B123" s="4" t="s">
        <f>=HYPERLINK("https://www.leilaoonline.net/lote/detalhe/224359", " Star Wars / Sabre de Luz Original de época / Na caixa. ")</f>
      </c>
      <c r="C123" s="4" t="inlineStr">
        <is>
          <t>Não vendido</t>
        </is>
      </c>
      <c r="D123" s="4" t="inlineStr">
        <is>
          <t>0</t>
        </is>
      </c>
      <c r="E123" s="5" t="inlineStr">
        <is>
          <t>1.000,00</t>
        </is>
      </c>
      <c r="F123" s="4" t="inlineStr">
        <is>
          <t>50.00</t>
        </is>
      </c>
    </row>
    <row collapsed="false" customFormat="false" customHeight="false" hidden="false" ht="12.1" outlineLevel="0" r="124">
      <c r="A124" s="5" t="s">
        <f>=HYPERLINK("https://www.leilaoonline.net/lote/detalhe/224360", "157")</f>
      </c>
      <c r="B124" s="4" t="s">
        <f>=HYPERLINK("https://www.leilaoonline.net/lote/detalhe/224360", " 12 copos de vidro Retro / rosas Anos 70 Altura 11,5 cm")</f>
      </c>
      <c r="C124" s="4" t="inlineStr">
        <is>
          <t>Não vendido</t>
        </is>
      </c>
      <c r="D124" s="4" t="inlineStr">
        <is>
          <t>0</t>
        </is>
      </c>
      <c r="E124" s="5" t="inlineStr">
        <is>
          <t>200,00</t>
        </is>
      </c>
      <c r="F124" s="4" t="inlineStr">
        <is>
          <t>10.00</t>
        </is>
      </c>
    </row>
    <row collapsed="false" customFormat="false" customHeight="false" hidden="false" ht="12.1" outlineLevel="0" r="125">
      <c r="A125" s="5" t="s">
        <f>=HYPERLINK("https://www.leilaoonline.net/lote/detalhe/224361", "158")</f>
      </c>
      <c r="B125" s="4" t="s">
        <f>=HYPERLINK("https://www.leilaoonline.net/lote/detalhe/224361", " Conjunto 2 peças / Wolf / prata Altura 8 cm Diametro 13 cm")</f>
      </c>
      <c r="C125" s="4" t="inlineStr">
        <is>
          <t>Não vendido</t>
        </is>
      </c>
      <c r="D125" s="4" t="inlineStr">
        <is>
          <t>0</t>
        </is>
      </c>
      <c r="E125" s="5" t="inlineStr">
        <is>
          <t>500,00</t>
        </is>
      </c>
      <c r="F125" s="4" t="inlineStr">
        <is>
          <t>50.00</t>
        </is>
      </c>
    </row>
    <row collapsed="false" customFormat="false" customHeight="false" hidden="false" ht="12.1" outlineLevel="0" r="126">
      <c r="A126" s="5" t="s">
        <f>=HYPERLINK("https://www.leilaoonline.net/lote/detalhe/224362", "159")</f>
      </c>
      <c r="B126" s="4" t="s">
        <f>=HYPERLINK("https://www.leilaoonline.net/lote/detalhe/224362", " Caneca de chopp / promoção Ford F 100 Super Série 1980")</f>
      </c>
      <c r="C126" s="4" t="inlineStr">
        <is>
          <t>Não vendido</t>
        </is>
      </c>
      <c r="D126" s="4" t="inlineStr">
        <is>
          <t>0</t>
        </is>
      </c>
      <c r="E126" s="5" t="inlineStr">
        <is>
          <t>150,00</t>
        </is>
      </c>
      <c r="F126" s="4" t="inlineStr">
        <is>
          <t>10.00</t>
        </is>
      </c>
    </row>
    <row collapsed="false" customFormat="false" customHeight="false" hidden="false" ht="12.1" outlineLevel="0" r="127">
      <c r="A127" s="5" t="s">
        <f>=HYPERLINK("https://www.leilaoonline.net/lote/detalhe/224364", "160")</f>
      </c>
      <c r="B127" s="4" t="s">
        <f>=HYPERLINK("https://www.leilaoonline.net/lote/detalhe/224364", " Lote com 3 pés cerâmicos antigos. Grladeira / fogão Altura 10 cm")</f>
      </c>
      <c r="C127" s="4" t="inlineStr">
        <is>
          <t>Não vendido</t>
        </is>
      </c>
      <c r="D127" s="4" t="inlineStr">
        <is>
          <t>0</t>
        </is>
      </c>
      <c r="E127" s="5" t="inlineStr">
        <is>
          <t>100,00</t>
        </is>
      </c>
      <c r="F127" s="4" t="inlineStr">
        <is>
          <t>10.00</t>
        </is>
      </c>
    </row>
    <row collapsed="false" customFormat="false" customHeight="false" hidden="false" ht="12.1" outlineLevel="0" r="128">
      <c r="A128" s="5" t="s">
        <f>=HYPERLINK("https://www.leilaoonline.net/lote/detalhe/224363", "161")</f>
      </c>
      <c r="B128" s="4" t="s">
        <f>=HYPERLINK("https://www.leilaoonline.net/lote/detalhe/224363", " Prato metal parede em alto relevo / pescador Peça sem identificação do autor. Diametro - 22,5 cm")</f>
      </c>
      <c r="C128" s="4" t="inlineStr">
        <is>
          <t>Não vendido</t>
        </is>
      </c>
      <c r="D128" s="4" t="inlineStr">
        <is>
          <t>0</t>
        </is>
      </c>
      <c r="E128" s="5" t="inlineStr">
        <is>
          <t>100,00</t>
        </is>
      </c>
      <c r="F128" s="4" t="inlineStr">
        <is>
          <t>10.00</t>
        </is>
      </c>
    </row>
    <row collapsed="false" customFormat="false" customHeight="false" hidden="false" ht="12.1" outlineLevel="0" r="129">
      <c r="A129" s="5" t="s">
        <f>=HYPERLINK("https://www.leilaoonline.net/lote/detalhe/224365", "162")</f>
      </c>
      <c r="B129" s="4" t="s">
        <f>=HYPERLINK("https://www.leilaoonline.net/lote/detalhe/224365", " Coleção 8 mini garrafas de bebidas antigas")</f>
      </c>
      <c r="C129" s="4" t="inlineStr">
        <is>
          <t>Lote retirado</t>
        </is>
      </c>
      <c r="D129" s="4" t="inlineStr">
        <is>
          <t>0</t>
        </is>
      </c>
      <c r="E129" s="5" t="inlineStr">
        <is>
          <t>100,00</t>
        </is>
      </c>
      <c r="F129" s="4" t="inlineStr">
        <is>
          <t>10.00</t>
        </is>
      </c>
    </row>
    <row collapsed="false" customFormat="false" customHeight="false" hidden="false" ht="12.1" outlineLevel="0" r="130">
      <c r="A130" s="5" t="s">
        <f>=HYPERLINK("https://www.leilaoonline.net/lote/detalhe/224366", "163")</f>
      </c>
      <c r="B130" s="4" t="s">
        <f>=HYPERLINK("https://www.leilaoonline.net/lote/detalhe/224366", "Prato decorarivo Inglês  - Diametro  - 28 cm - Made in Englan - Alfred Meakin")</f>
      </c>
      <c r="C130" s="4" t="inlineStr">
        <is>
          <t>Não vendido</t>
        </is>
      </c>
      <c r="D130" s="4" t="inlineStr">
        <is>
          <t>0</t>
        </is>
      </c>
      <c r="E130" s="5" t="inlineStr">
        <is>
          <t>250,00</t>
        </is>
      </c>
      <c r="F130" s="4" t="inlineStr">
        <is>
          <t>10.00</t>
        </is>
      </c>
    </row>
    <row collapsed="false" customFormat="false" customHeight="false" hidden="false" ht="12.1" outlineLevel="0" r="131">
      <c r="A131" s="5" t="s">
        <f>=HYPERLINK("https://www.leilaoonline.net/lote/detalhe/226560", "164")</f>
      </c>
      <c r="B131" s="4" t="s">
        <f>=HYPERLINK("https://www.leilaoonline.net/lote/detalhe/226560", " Coleção com 10 isqueiros antigos diversos.")</f>
      </c>
      <c r="C131" s="4" t="inlineStr">
        <is>
          <t>Não vendido</t>
        </is>
      </c>
      <c r="D131" s="4" t="inlineStr">
        <is>
          <t>0</t>
        </is>
      </c>
      <c r="E131" s="5" t="inlineStr">
        <is>
          <t>750,00</t>
        </is>
      </c>
      <c r="F131" s="4" t="inlineStr">
        <is>
          <t>50.00</t>
        </is>
      </c>
    </row>
    <row collapsed="false" customFormat="false" customHeight="false" hidden="false" ht="12.1" outlineLevel="0" r="132">
      <c r="A132" s="5" t="s">
        <f>=HYPERLINK("https://www.leilaoonline.net/lote/detalhe/226563", "165")</f>
      </c>
      <c r="B132" s="4" t="s">
        <f>=HYPERLINK("https://www.leilaoonline.net/lote/detalhe/226563", " Candelabro metal 1 vela antigo. / Altura - 20 cm /Comprimento - 30 cm")</f>
      </c>
      <c r="C132" s="4" t="inlineStr">
        <is>
          <t>Não vendido</t>
        </is>
      </c>
      <c r="D132" s="4" t="inlineStr">
        <is>
          <t>0</t>
        </is>
      </c>
      <c r="E132" s="5" t="inlineStr">
        <is>
          <t>450,00</t>
        </is>
      </c>
      <c r="F132" s="4" t="inlineStr">
        <is>
          <t>30.00</t>
        </is>
      </c>
    </row>
    <row collapsed="false" customFormat="false" customHeight="false" hidden="false" ht="12.1" outlineLevel="0" r="133">
      <c r="A133" s="5" t="s">
        <f>=HYPERLINK("https://www.leilaoonline.net/lote/detalhe/226567", "166")</f>
      </c>
      <c r="B133" s="4" t="s">
        <f>=HYPERLINK("https://www.leilaoonline.net/lote/detalhe/226567", " Par candelabros antigos. / 1 vela, rico em detalhes. Altura - 17 cm")</f>
      </c>
      <c r="C133" s="4" t="inlineStr">
        <is>
          <t>Não vendido</t>
        </is>
      </c>
      <c r="D133" s="4" t="inlineStr">
        <is>
          <t>0</t>
        </is>
      </c>
      <c r="E133" s="5" t="inlineStr">
        <is>
          <t>400,00</t>
        </is>
      </c>
      <c r="F133" s="4" t="inlineStr">
        <is>
          <t>20.00</t>
        </is>
      </c>
    </row>
    <row collapsed="false" customFormat="false" customHeight="false" hidden="false" ht="12.1" outlineLevel="0" r="134">
      <c r="A134" s="5" t="s">
        <f>=HYPERLINK("https://www.leilaoonline.net/lote/detalhe/226569", "167")</f>
      </c>
      <c r="B134" s="4" t="s">
        <f>=HYPERLINK("https://www.leilaoonline.net/lote/detalhe/226569", " Candelabro 1 vela / Altura - 26 cm ")</f>
      </c>
      <c r="C134" s="4" t="inlineStr">
        <is>
          <t>Não vendido</t>
        </is>
      </c>
      <c r="D134" s="4" t="inlineStr">
        <is>
          <t>0</t>
        </is>
      </c>
      <c r="E134" s="5" t="inlineStr">
        <is>
          <t>400,00</t>
        </is>
      </c>
      <c r="F134" s="4" t="inlineStr">
        <is>
          <t>20.00</t>
        </is>
      </c>
    </row>
    <row collapsed="false" customFormat="false" customHeight="false" hidden="false" ht="12.1" outlineLevel="0" r="135">
      <c r="A135" s="5" t="s">
        <f>=HYPERLINK("https://www.leilaoonline.net/lote/detalhe/226562", "168")</f>
      </c>
      <c r="B135" s="4" t="s">
        <f>=HYPERLINK("https://www.leilaoonline.net/lote/detalhe/226562", " Bombonier / Peça em metal com detalhes. / Altura - 11 cm")</f>
      </c>
      <c r="C135" s="4" t="inlineStr">
        <is>
          <t>Não vendido</t>
        </is>
      </c>
      <c r="D135" s="4" t="inlineStr">
        <is>
          <t>0</t>
        </is>
      </c>
      <c r="E135" s="5" t="inlineStr">
        <is>
          <t>350,00</t>
        </is>
      </c>
      <c r="F135" s="4" t="inlineStr">
        <is>
          <t>20.00</t>
        </is>
      </c>
    </row>
    <row collapsed="false" customFormat="false" customHeight="false" hidden="false" ht="12.1" outlineLevel="0" r="136">
      <c r="A136" s="5" t="s">
        <f>=HYPERLINK("https://www.leilaoonline.net/lote/detalhe/226564", "169")</f>
      </c>
      <c r="B136" s="4" t="s">
        <f>=HYPERLINK("https://www.leilaoonline.net/lote/detalhe/226564", " Bandeira Varig original, de mesa. Altura - 33 cm")</f>
      </c>
      <c r="C136" s="4" t="inlineStr">
        <is>
          <t>Não vendido</t>
        </is>
      </c>
      <c r="D136" s="4" t="inlineStr">
        <is>
          <t>0</t>
        </is>
      </c>
      <c r="E136" s="5" t="inlineStr">
        <is>
          <t>250,00</t>
        </is>
      </c>
      <c r="F136" s="4" t="inlineStr">
        <is>
          <t>20.00</t>
        </is>
      </c>
    </row>
    <row collapsed="false" customFormat="false" customHeight="false" hidden="false" ht="12.1" outlineLevel="0" r="137">
      <c r="A137" s="5" t="s">
        <f>=HYPERLINK("https://www.leilaoonline.net/lote/detalhe/226561", "170")</f>
      </c>
      <c r="B137" s="4" t="s">
        <f>=HYPERLINK("https://www.leilaoonline.net/lote/detalhe/226561", " Lote com 3 isqueiros Zippo originais. (tradicional, John Deer, Elvis Presley)")</f>
      </c>
      <c r="C137" s="4" t="inlineStr">
        <is>
          <t>Não vendido</t>
        </is>
      </c>
      <c r="D137" s="4" t="inlineStr">
        <is>
          <t>0</t>
        </is>
      </c>
      <c r="E137" s="5" t="inlineStr">
        <is>
          <t>300,00</t>
        </is>
      </c>
      <c r="F137" s="4" t="inlineStr">
        <is>
          <t>30.00</t>
        </is>
      </c>
    </row>
    <row collapsed="false" customFormat="false" customHeight="false" hidden="false" ht="12.1" outlineLevel="0" r="138">
      <c r="A138" s="5" t="s">
        <f>=HYPERLINK("https://www.leilaoonline.net/lote/detalhe/226565", "171")</f>
      </c>
      <c r="B138" s="4" t="s">
        <f>=HYPERLINK("https://www.leilaoonline.net/lote/detalhe/226565", " Par fivelas para estribo de cavalaria antigo militar. Brasão - Estados Unidos do Brasil 15 novembro 1889")</f>
      </c>
      <c r="C138" s="4" t="inlineStr">
        <is>
          <t>Não vendido</t>
        </is>
      </c>
      <c r="D138" s="4" t="inlineStr">
        <is>
          <t>0</t>
        </is>
      </c>
      <c r="E138" s="5" t="inlineStr">
        <is>
          <t>300,00</t>
        </is>
      </c>
      <c r="F138" s="4" t="inlineStr">
        <is>
          <t>20.00</t>
        </is>
      </c>
    </row>
    <row collapsed="false" customFormat="false" customHeight="false" hidden="false" ht="12.1" outlineLevel="0" r="139">
      <c r="A139" s="5" t="s">
        <f>=HYPERLINK("https://www.leilaoonline.net/lote/detalhe/226572", "172")</f>
      </c>
      <c r="B139" s="4" t="s">
        <f>=HYPERLINK("https://www.leilaoonline.net/lote/detalhe/226572", " Emblema Vigilância Municipal. Prefeitura São José dos Campos. Metal. Diametro 6,5 cm")</f>
      </c>
      <c r="C139" s="4" t="inlineStr">
        <is>
          <t>Não vendido</t>
        </is>
      </c>
      <c r="D139" s="4" t="inlineStr">
        <is>
          <t>0</t>
        </is>
      </c>
      <c r="E139" s="5" t="inlineStr">
        <is>
          <t>180,00</t>
        </is>
      </c>
      <c r="F139" s="4" t="inlineStr">
        <is>
          <t>20.00</t>
        </is>
      </c>
    </row>
    <row collapsed="false" customFormat="false" customHeight="false" hidden="false" ht="12.1" outlineLevel="0" r="140">
      <c r="A140" s="5" t="s">
        <f>=HYPERLINK("https://www.leilaoonline.net/lote/detalhe/226570", "173")</f>
      </c>
      <c r="B140" s="4" t="s">
        <f>=HYPERLINK("https://www.leilaoonline.net/lote/detalhe/226570", " Emblema carro Mercedes Benz / Antigo")</f>
      </c>
      <c r="C140" s="4" t="inlineStr">
        <is>
          <t>Não vendido</t>
        </is>
      </c>
      <c r="D140" s="4" t="inlineStr">
        <is>
          <t>0</t>
        </is>
      </c>
      <c r="E140" s="5" t="inlineStr">
        <is>
          <t>180,00</t>
        </is>
      </c>
      <c r="F140" s="4" t="inlineStr">
        <is>
          <t>10.00</t>
        </is>
      </c>
    </row>
    <row collapsed="false" customFormat="false" customHeight="false" hidden="false" ht="12.1" outlineLevel="0" r="141">
      <c r="A141" s="5" t="s">
        <f>=HYPERLINK("https://www.leilaoonline.net/lote/detalhe/226566", "174")</f>
      </c>
      <c r="B141" s="4" t="s">
        <f>=HYPERLINK("https://www.leilaoonline.net/lote/detalhe/226566", " Emblema / Broche Expresso Socorro SP 666")</f>
      </c>
      <c r="C141" s="4" t="inlineStr">
        <is>
          <t>Não vendido</t>
        </is>
      </c>
      <c r="D141" s="4" t="inlineStr">
        <is>
          <t>0</t>
        </is>
      </c>
      <c r="E141" s="5" t="inlineStr">
        <is>
          <t>200,00</t>
        </is>
      </c>
      <c r="F141" s="4" t="inlineStr">
        <is>
          <t>10.00</t>
        </is>
      </c>
    </row>
    <row collapsed="false" customFormat="false" customHeight="false" hidden="false" ht="12.1" outlineLevel="0" r="142">
      <c r="A142" s="5" t="s">
        <f>=HYPERLINK("https://www.leilaoonline.net/lote/detalhe/226568", "175")</f>
      </c>
      <c r="B142" s="4" t="s">
        <f>=HYPERLINK("https://www.leilaoonline.net/lote/detalhe/226568", " Espora com roseta média e roseta grande antiga. Peça não restaurada")</f>
      </c>
      <c r="C142" s="4" t="inlineStr">
        <is>
          <t>Não vendido</t>
        </is>
      </c>
      <c r="D142" s="4" t="inlineStr">
        <is>
          <t>0</t>
        </is>
      </c>
      <c r="E142" s="5" t="inlineStr">
        <is>
          <t>250,00</t>
        </is>
      </c>
      <c r="F142" s="4" t="inlineStr">
        <is>
          <t>20.00</t>
        </is>
      </c>
    </row>
    <row collapsed="false" customFormat="false" customHeight="false" hidden="false" ht="12.1" outlineLevel="0" r="143">
      <c r="A143" s="5" t="s">
        <f>=HYPERLINK("https://www.leilaoonline.net/lote/detalhe/226573", "176")</f>
      </c>
      <c r="B143" s="4" t="s">
        <f>=HYPERLINK("https://www.leilaoonline.net/lote/detalhe/226573", " Emblema automóvel Jaguar. Metal. Diâmetro 9 cm")</f>
      </c>
      <c r="C143" s="4" t="inlineStr">
        <is>
          <t>Não vendido</t>
        </is>
      </c>
      <c r="D143" s="4" t="inlineStr">
        <is>
          <t>0</t>
        </is>
      </c>
      <c r="E143" s="5" t="inlineStr">
        <is>
          <t>150,00</t>
        </is>
      </c>
      <c r="F143" s="4" t="inlineStr">
        <is>
          <t>10.00</t>
        </is>
      </c>
    </row>
    <row collapsed="false" customFormat="false" customHeight="false" hidden="false" ht="12.1" outlineLevel="0" r="144">
      <c r="A144" s="5" t="s">
        <f>=HYPERLINK("https://www.leilaoonline.net/lote/detalhe/226571", "177")</f>
      </c>
      <c r="B144" s="4" t="s">
        <f>=HYPERLINK("https://www.leilaoonline.net/lote/detalhe/226571", " Emblema automóvel BMW. Metal. 6,5 cm")</f>
      </c>
      <c r="C144" s="4" t="inlineStr">
        <is>
          <t>Não vendido</t>
        </is>
      </c>
      <c r="D144" s="4" t="inlineStr">
        <is>
          <t>0</t>
        </is>
      </c>
      <c r="E144" s="5" t="inlineStr">
        <is>
          <t>150,00</t>
        </is>
      </c>
      <c r="F144" s="4" t="inlineStr">
        <is>
          <t>10.00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2026-09-29T08:36:24.00Z</dcterms:created>
  <dc:creator>Tellks Tecnologia</dc:creator>
  <cp:revision>0</cp:revision>
</cp:coreProperties>
</file>