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CAMINHÕES - 50 TRATORES - 4 CAT 938H - 2 CAT 140K - 23 REBOQUES - 10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=HYPERLINK("https://www.leilaoonline.net/lote/detalhe/231666", "1000")</f>
      </c>
      <c r="B11" s="4" t="s">
        <f>=HYPERLINK("https://www.leilaoonline.net/lote/detalhe/231666", " CAMINHÃO VOLVO VM 270 6X4R, ANO 2012/2012, BRANCO. - FR7201. - LOC. RONDON/PR")</f>
      </c>
      <c r="C11" s="4" t="inlineStr">
        <is>
          <t>Vendido</t>
        </is>
      </c>
      <c r="D11" s="4" t="inlineStr">
        <is>
          <t>57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=HYPERLINK("https://www.leilaoonline.net/lote/detalhe/231669", "1001")</f>
      </c>
      <c r="B12" s="4" t="s">
        <f>=HYPERLINK("https://www.leilaoonline.net/lote/detalhe/231669", " MICRO ÔNIBUS MERCEDES BENZ INDUSCAR FOZ U, ANO 2012/2013, BRANCO. - FR8186. - LOC. RONDON/PR")</f>
      </c>
      <c r="C12" s="4" t="inlineStr">
        <is>
          <t>Vendido</t>
        </is>
      </c>
      <c r="D12" s="4" t="inlineStr">
        <is>
          <t>80</t>
        </is>
      </c>
      <c r="E12" s="5" t="inlineStr">
        <is>
          <t>54.700,00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=HYPERLINK("https://www.leilaoonline.net/lote/detalhe/231632", "1002")</f>
      </c>
      <c r="B13" s="4" t="s">
        <f>=HYPERLINK("https://www.leilaoonline.net/lote/detalhe/231632", " ÔNIBUS MERCEDES BENZ CAIO APACHES21 U, ANO 2001/2001, BRANCO. - FR7920. - LOC. RONDON/PR")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=HYPERLINK("https://www.leilaoonline.net/lote/detalhe/231676", "1003")</f>
      </c>
      <c r="B14" s="4" t="s">
        <f>=HYPERLINK("https://www.leilaoonline.net/lote/detalhe/231676", "PÁ CARREGADEIRA CATERPILLAR; MOD. 938H; ANO 2010. - FR7661. - LOC. RONDON/PR")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127.000,00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=HYPERLINK("https://www.leilaoonline.net/lote/detalhe/231698", "1005")</f>
      </c>
      <c r="B15" s="4" t="s">
        <f>=HYPERLINK("https://www.leilaoonline.net/lote/detalhe/231698", "MOTONIVELADORA CATERPILLAR; MOD. 140K; ANO 2009. - FR7671. - LOC. RONDON/PR")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=HYPERLINK("https://www.leilaoonline.net/lote/detalhe/231695", "1006")</f>
      </c>
      <c r="B16" s="4" t="s">
        <f>=HYPERLINK("https://www.leilaoonline.net/lote/detalhe/231695", " MOTONIVELADORA CATERPILLAR -NR; MOD. 140K DIESEL; ANO 2011. - FR7672. - LOC. RONDON/PR")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254.000,00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=HYPERLINK("https://www.leilaoonline.net/lote/detalhe/231699", "1007")</f>
      </c>
      <c r="B17" s="4" t="s">
        <f>=HYPERLINK("https://www.leilaoonline.net/lote/detalhe/231699", "PÁ CARREGADEIRA DE RODAS CATERPILLAR; MOD. 938H; ANO 2012. - FR7667. - LOC. RONDON/PR")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124.000,00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=HYPERLINK("https://www.leilaoonline.net/lote/detalhe/231659", "1008")</f>
      </c>
      <c r="B18" s="4" t="s">
        <f>=HYPERLINK("https://www.leilaoonline.net/lote/detalhe/231659", " CAMINHÃO VOLVO VM 270 6X4R, ANO 2012/2012, BRANCO. - FR7200. - LOC. RONDON/PR")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=HYPERLINK("https://www.leilaoonline.net/lote/detalhe/231647", "1009")</f>
      </c>
      <c r="B19" s="4" t="s">
        <f>=HYPERLINK("https://www.leilaoonline.net/lote/detalhe/231647", "PÁ CARREGADEIRA CATERPILLAR, MOD. 938H, ANO 2012. - FR13050063 - LOC. RONDON/PR")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143.000,00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=HYPERLINK("https://www.leilaoonline.net/lote/detalhe/231700", "1010")</f>
      </c>
      <c r="B20" s="4" t="s">
        <f>=HYPERLINK("https://www.leilaoonline.net/lote/detalhe/231700", "CARREGADEIRA DE CANA VALMET, MOD. BM100 S 4X4 ETCR, ANO 2003. - FR7552 - LOC. RONDON/PR")</f>
      </c>
      <c r="C20" s="4" t="inlineStr">
        <is>
          <t>Vendido</t>
        </is>
      </c>
      <c r="D20" s="4" t="inlineStr">
        <is>
          <t>81</t>
        </is>
      </c>
      <c r="E20" s="5" t="inlineStr">
        <is>
          <t>150.000,00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=HYPERLINK("https://www.leilaoonline.net/lote/detalhe/231654", "1011")</f>
      </c>
      <c r="B21" s="4" t="s">
        <f>=HYPERLINK("https://www.leilaoonline.net/lote/detalhe/231654", " TRATOR AGRICOLA VALTRA BL 88 4X4, ANO 2005. - FR13080014 - LOC. RONDON/PR")</f>
      </c>
      <c r="C21" s="4" t="inlineStr">
        <is>
          <t>Vendido</t>
        </is>
      </c>
      <c r="D21" s="4" t="inlineStr">
        <is>
          <t>50</t>
        </is>
      </c>
      <c r="E21" s="5" t="inlineStr">
        <is>
          <t>84.000,00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=HYPERLINK("https://www.leilaoonline.net/lote/detalhe/231618", "1012")</f>
      </c>
      <c r="B22" s="4" t="s">
        <f>=HYPERLINK("https://www.leilaoonline.net/lote/detalhe/231618", " CAMINHÃO VOLVO VM 330 6X4R, ANO 2014/2014, BRANCO. - FR11140098. - LOC. RONDON/PR")</f>
      </c>
      <c r="C22" s="4" t="inlineStr">
        <is>
          <t>Vendido</t>
        </is>
      </c>
      <c r="D22" s="4" t="inlineStr">
        <is>
          <t>95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=HYPERLINK("https://www.leilaoonline.net/lote/detalhe/231636", "1013")</f>
      </c>
      <c r="B23" s="4" t="s">
        <f>=HYPERLINK("https://www.leilaoonline.net/lote/detalhe/231636", " CAMINHÃO VOLVO VM 260 6X4R, ANO 2007/2008, BRANCO. - FR7133. - LOC. RONDON/PR")</f>
      </c>
      <c r="C23" s="4" t="inlineStr">
        <is>
          <t>Vendido</t>
        </is>
      </c>
      <c r="D23" s="4" t="inlineStr">
        <is>
          <t>85</t>
        </is>
      </c>
      <c r="E23" s="5" t="inlineStr">
        <is>
          <t>122.000,00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=HYPERLINK("https://www.leilaoonline.net/lote/detalhe/231703", "1015")</f>
      </c>
      <c r="B24" s="4" t="s">
        <f>=HYPERLINK("https://www.leilaoonline.net/lote/detalhe/231703", " TRATOR AGRICOLA VALTRA BH145 ANO 2011, FR7681 - LOC. RONDON/PR")</f>
      </c>
      <c r="C24" s="4" t="inlineStr">
        <is>
          <t>Vendido</t>
        </is>
      </c>
      <c r="D24" s="4" t="inlineStr">
        <is>
          <t>45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=HYPERLINK("https://www.leilaoonline.net/lote/detalhe/231665", "1016")</f>
      </c>
      <c r="B25" s="4" t="s">
        <f>=HYPERLINK("https://www.leilaoonline.net/lote/detalhe/231665", "TRATOR AGRÍCOLA VALTRA BH 180 4X4 HIFLOW, ANO 2007. - FR7724 - LOC. RONDON/PR")</f>
      </c>
      <c r="C25" s="4" t="inlineStr">
        <is>
          <t>Vendido</t>
        </is>
      </c>
      <c r="D25" s="4" t="inlineStr">
        <is>
          <t>28</t>
        </is>
      </c>
      <c r="E25" s="5" t="inlineStr">
        <is>
          <t>62.000,00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=HYPERLINK("https://www.leilaoonline.net/lote/detalhe/231662", "1017")</f>
      </c>
      <c r="B26" s="4" t="s">
        <f>=HYPERLINK("https://www.leilaoonline.net/lote/detalhe/231662", "TRATOR NEW HOLLAND 180CV TM 7040, ANO 2011. - FR8078 - LOC. RONDON/PR")</f>
      </c>
      <c r="C26" s="4" t="inlineStr">
        <is>
          <t>Vendido</t>
        </is>
      </c>
      <c r="D26" s="4" t="inlineStr">
        <is>
          <t>33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=HYPERLINK("https://www.leilaoonline.net/lote/detalhe/231670", "1018")</f>
      </c>
      <c r="B27" s="4" t="s">
        <f>=HYPERLINK("https://www.leilaoonline.net/lote/detalhe/231670", "TRATOR AGRÍCOLA VALTRA, MOD. BH 185I HIFLOW, ANO 2010. - FR2841 - LOC. RONDON/PR")</f>
      </c>
      <c r="C27" s="4" t="inlineStr">
        <is>
          <t>Vendido</t>
        </is>
      </c>
      <c r="D27" s="4" t="inlineStr">
        <is>
          <t>50</t>
        </is>
      </c>
      <c r="E27" s="5" t="inlineStr">
        <is>
          <t>84.000,00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=HYPERLINK("https://www.leilaoonline.net/lote/detalhe/231674", "1019")</f>
      </c>
      <c r="B28" s="4" t="s">
        <f>=HYPERLINK("https://www.leilaoonline.net/lote/detalhe/231674", "TRATOR AGRÍCOLA VALTRA  BH 185 I 4X4; ANO 2007. - FR7638 - LOC. RONDON/PR")</f>
      </c>
      <c r="C28" s="4" t="inlineStr">
        <is>
          <t>Vendido</t>
        </is>
      </c>
      <c r="D28" s="4" t="inlineStr">
        <is>
          <t>59</t>
        </is>
      </c>
      <c r="E28" s="5" t="inlineStr">
        <is>
          <t>93.000,00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=HYPERLINK("https://www.leilaoonline.net/lote/detalhe/231696", "1020")</f>
      </c>
      <c r="B29" s="4" t="s">
        <f>=HYPERLINK("https://www.leilaoonline.net/lote/detalhe/231696", "TRATOR AGRÍCOLA VALTRA BH-185 INTERCOOLER, ANO 2007. - FR8587 - LOC. RONDON/PR")</f>
      </c>
      <c r="C29" s="4" t="inlineStr">
        <is>
          <t>Vendido</t>
        </is>
      </c>
      <c r="D29" s="4" t="inlineStr">
        <is>
          <t>48</t>
        </is>
      </c>
      <c r="E29" s="5" t="inlineStr">
        <is>
          <t>82.000,00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=HYPERLINK("https://www.leilaoonline.net/lote/detalhe/231693", "1021")</f>
      </c>
      <c r="B30" s="4" t="s">
        <f>=HYPERLINK("https://www.leilaoonline.net/lote/detalhe/231693", "COLHEDORA DE CANA JOHN DEERE ESTEIRA MY15 MESA, MOD. 3522, ANO 2015. - FR7592 - LOC. RONDON/PR")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=HYPERLINK("https://www.leilaoonline.net/lote/detalhe/231705", "1022")</f>
      </c>
      <c r="B31" s="4" t="s">
        <f>=HYPERLINK("https://www.leilaoonline.net/lote/detalhe/231705", "COLHEDORA DE CANA DE AÇÚCAR JOHN DEERE, MOD. 3522 ESTEIRA, ANO 2014. - FR7588 - LOC. RONDON/PR")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=HYPERLINK("https://www.leilaoonline.net/lote/detalhe/231655", "1023")</f>
      </c>
      <c r="B32" s="4" t="s">
        <f>=HYPERLINK("https://www.leilaoonline.net/lote/detalhe/231655", "COLHEDORA DE CANA DE AÇÚCAR JOHN DEERE, MOD. 3522 ESTEIRA, ANO 2014. - FR7587 - LOC. RONDON/PR")</f>
      </c>
      <c r="C32" s="4" t="inlineStr">
        <is>
          <t>Vendido</t>
        </is>
      </c>
      <c r="D32" s="4" t="inlineStr">
        <is>
          <t>13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=HYPERLINK("https://www.leilaoonline.net/lote/detalhe/231650", "1024")</f>
      </c>
      <c r="B33" s="4" t="s">
        <f>=HYPERLINK("https://www.leilaoonline.net/lote/detalhe/231650", "ESCAVADEIRA HIDRÁULICA 320DL CATERPILLAR; ANO 2013. - FR13030012 - LOC. RONDON/PR")</f>
      </c>
      <c r="C33" s="4" t="inlineStr">
        <is>
          <t>Vendido</t>
        </is>
      </c>
      <c r="D33" s="4" t="inlineStr">
        <is>
          <t>37</t>
        </is>
      </c>
      <c r="E33" s="5" t="inlineStr">
        <is>
          <t>71.000,00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=HYPERLINK("https://www.leilaoonline.net/lote/detalhe/231634", "1025")</f>
      </c>
      <c r="B34" s="4" t="s">
        <f>=HYPERLINK("https://www.leilaoonline.net/lote/detalhe/231634", " CAMINHÃO MERCEDES BENZ 2423 K, ANO 2008/2008, BRANCO. - FR8278. - LOC. RONDON/PR")</f>
      </c>
      <c r="C34" s="4" t="inlineStr">
        <is>
          <t>Vendido</t>
        </is>
      </c>
      <c r="D34" s="4" t="inlineStr">
        <is>
          <t>82</t>
        </is>
      </c>
      <c r="E34" s="5" t="inlineStr">
        <is>
          <t>106.000,00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=HYPERLINK("https://www.leilaoonline.net/lote/detalhe/231612", "1027")</f>
      </c>
      <c r="B35" s="4" t="s">
        <f>=HYPERLINK("https://www.leilaoonline.net/lote/detalhe/231612", " CAMINHÃO VOLVO FH 520 6X4R, ANO 2011/2011, BRANCO. - FR11060170. - LOC. RONDON/PR")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132.000,00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=HYPERLINK("https://www.leilaoonline.net/lote/detalhe/231631", "1029")</f>
      </c>
      <c r="B36" s="4" t="s">
        <f>=HYPERLINK("https://www.leilaoonline.net/lote/detalhe/231631", " CAMINHÃO VOLVO FM 440 6X4R, ANO 2007/2007, BRANCO. - FR7337. - LOC. RONDON/PR")</f>
      </c>
      <c r="C36" s="4" t="inlineStr">
        <is>
          <t>Vendido</t>
        </is>
      </c>
      <c r="D36" s="4" t="inlineStr">
        <is>
          <t>47</t>
        </is>
      </c>
      <c r="E36" s="5" t="inlineStr">
        <is>
          <t>94.000,00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=HYPERLINK("https://www.leilaoonline.net/lote/detalhe/231704", "1030")</f>
      </c>
      <c r="B37" s="4" t="s">
        <f>=HYPERLINK("https://www.leilaoonline.net/lote/detalhe/231704", "TRATOR CASE MXM 180, ANO 2008. - FR8025 - LOC. RONDON/PR")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=HYPERLINK("https://www.leilaoonline.net/lote/detalhe/231611", "1031")</f>
      </c>
      <c r="B38" s="4" t="s">
        <f>=HYPERLINK("https://www.leilaoonline.net/lote/detalhe/231611", " CAMINHÃO VOLKSWAGEN 13.180 EURO3 WORKER, ANO 2010/2010, BRANCO. - FR 11110063. - LOC. RONDON/PR")</f>
      </c>
      <c r="C38" s="4" t="inlineStr">
        <is>
          <t>Vendido</t>
        </is>
      </c>
      <c r="D38" s="4" t="inlineStr">
        <is>
          <t>64</t>
        </is>
      </c>
      <c r="E38" s="5" t="inlineStr">
        <is>
          <t>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=HYPERLINK("https://www.leilaoonline.net/lote/detalhe/231706", "1032")</f>
      </c>
      <c r="B39" s="4" t="s">
        <f>=HYPERLINK("https://www.leilaoonline.net/lote/detalhe/231706", "TRATOR AGRÍCOLA DE RODAS, CASE MXM 135, ANO 2008. - FR8908 - LOC. RONDON/PR")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=HYPERLINK("https://www.leilaoonline.net/lote/detalhe/231613", "1033")</f>
      </c>
      <c r="B40" s="4" t="s">
        <f>=HYPERLINK("https://www.leilaoonline.net/lote/detalhe/231613", " CAMINHÃO MERCEDES BENZ 712C, ANO 1999/1999, BRANCO. - FR11160013. - LOC. RONDON/PR")</f>
      </c>
      <c r="C40" s="4" t="inlineStr">
        <is>
          <t>Vendido</t>
        </is>
      </c>
      <c r="D40" s="4" t="inlineStr">
        <is>
          <t>19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=HYPERLINK("https://www.leilaoonline.net/lote/detalhe/231690", "1034")</f>
      </c>
      <c r="B41" s="4" t="s">
        <f>=HYPERLINK("https://www.leilaoonline.net/lote/detalhe/231690", "TRATOR AGRÍCOLA VALTRA BH 185 4X4, ANO 2007. - FR7628 - LOC. RONDON/PR")</f>
      </c>
      <c r="C41" s="4" t="inlineStr">
        <is>
          <t>Vendido</t>
        </is>
      </c>
      <c r="D41" s="4" t="inlineStr">
        <is>
          <t>27</t>
        </is>
      </c>
      <c r="E41" s="5" t="inlineStr">
        <is>
          <t>46.000,00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=HYPERLINK("https://www.leilaoonline.net/lote/detalhe/231689", "1035")</f>
      </c>
      <c r="B42" s="4" t="s">
        <f>=HYPERLINK("https://www.leilaoonline.net/lote/detalhe/231689", "COLHEDORA DE CANA JOHN DEERE ESTEIRA; MOD. 3520; ANO 2015. - FR7593.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=HYPERLINK("https://www.leilaoonline.net/lote/detalhe/231683", "1036")</f>
      </c>
      <c r="B43" s="4" t="s">
        <f>=HYPERLINK("https://www.leilaoonline.net/lote/detalhe/231683", "PÁ CARREGADEIRA CATERPILLAR, MOD. 938H, ANO 2012. - FR13050082 - LOC. RONDON/PR")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51.000,00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=HYPERLINK("https://www.leilaoonline.net/lote/detalhe/231630", "1037")</f>
      </c>
      <c r="B44" s="4" t="s">
        <f>=HYPERLINK("https://www.leilaoonline.net/lote/detalhe/231630", " CAMINHÃO VOLVO VM 260 6X4R, ANO 2007/2008, BRANCO.  - FR7132. - LOC. RONDON/PR")</f>
      </c>
      <c r="C44" s="4" t="inlineStr">
        <is>
          <t>Vendido</t>
        </is>
      </c>
      <c r="D44" s="4" t="inlineStr">
        <is>
          <t>131</t>
        </is>
      </c>
      <c r="E44" s="5" t="inlineStr">
        <is>
          <t>162.000,00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=HYPERLINK("https://www.leilaoonline.net/lote/detalhe/231642", "1038")</f>
      </c>
      <c r="B45" s="4" t="s">
        <f>=HYPERLINK("https://www.leilaoonline.net/lote/detalhe/231642", " CAMINHÃO VOLVO FM 500 6X4R, ANO 2012/2012, BRANCO. - FR8156. - LOC. RONDON/PR")</f>
      </c>
      <c r="C45" s="4" t="inlineStr">
        <is>
          <t>Vendido</t>
        </is>
      </c>
      <c r="D45" s="4" t="inlineStr">
        <is>
          <t>88</t>
        </is>
      </c>
      <c r="E45" s="5" t="inlineStr">
        <is>
          <t>153.000,00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=HYPERLINK("https://www.leilaoonline.net/lote/detalhe/231607", "1039")</f>
      </c>
      <c r="B46" s="4" t="s">
        <f>=HYPERLINK("https://www.leilaoonline.net/lote/detalhe/231607", "CAMINHÃO VOLVO FH 400 6X4T, ANO 2009/2010, BRANCO. - FR11040026. - LOC. RONDON/PR")</f>
      </c>
      <c r="C46" s="4" t="inlineStr">
        <is>
          <t>Não vendido</t>
        </is>
      </c>
      <c r="D46" s="4" t="inlineStr">
        <is>
          <t>42</t>
        </is>
      </c>
      <c r="E46" s="5" t="inlineStr">
        <is>
          <t>81.000,00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=HYPERLINK("https://www.leilaoonline.net/lote/detalhe/231645", "1040")</f>
      </c>
      <c r="B47" s="4" t="s">
        <f>=HYPERLINK("https://www.leilaoonline.net/lote/detalhe/231645", " ÔNIBUS MERCEDES BENZ CAIO APACHES21 U, ANO 2001/2001, BRANCO. - FR7921. - LOC. RONDON/PR")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=HYPERLINK("https://www.leilaoonline.net/lote/detalhe/231653", "1042")</f>
      </c>
      <c r="B48" s="4" t="s">
        <f>=HYPERLINK("https://www.leilaoonline.net/lote/detalhe/231653", " CAMINHÃO MERCEDES BENZ L 2638, ANO 2004/2004, BRANCO. - FR8264. - LOC. RONDON/PR")</f>
      </c>
      <c r="C48" s="4" t="inlineStr">
        <is>
          <t>Vendido</t>
        </is>
      </c>
      <c r="D48" s="4" t="inlineStr">
        <is>
          <t>56</t>
        </is>
      </c>
      <c r="E48" s="5" t="inlineStr">
        <is>
          <t>76.000,00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=HYPERLINK("https://www.leilaoonline.net/lote/detalhe/231626", "1043")</f>
      </c>
      <c r="B49" s="4" t="s">
        <f>=HYPERLINK("https://www.leilaoonline.net/lote/detalhe/231626", " MICRO ÔNIBUS VOLKSWAGEN MASCA GRANMINI, ANO 2011/2012, BRANCO. - FR7152. - LOC. RONDON/PR")</f>
      </c>
      <c r="C49" s="4" t="inlineStr">
        <is>
          <t>Vendido</t>
        </is>
      </c>
      <c r="D49" s="4" t="inlineStr">
        <is>
          <t>69</t>
        </is>
      </c>
      <c r="E49" s="5" t="inlineStr">
        <is>
          <t>56.500,00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=HYPERLINK("https://www.leilaoonline.net/lote/detalhe/231660", "1044")</f>
      </c>
      <c r="B50" s="4" t="s">
        <f>=HYPERLINK("https://www.leilaoonline.net/lote/detalhe/231660", " ÔNIBUS MERCEDES BENZ CAIO APACHES21 U, ANO 2001/2001, BRANCO. - FR8190. - LOC. RONDON/PR")</f>
      </c>
      <c r="C50" s="4" t="inlineStr">
        <is>
          <t>Vendido</t>
        </is>
      </c>
      <c r="D50" s="4" t="inlineStr">
        <is>
          <t>29</t>
        </is>
      </c>
      <c r="E50" s="5" t="inlineStr">
        <is>
          <t>24.000,00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=HYPERLINK("https://www.leilaoonline.net/lote/detalhe/231628", "1045")</f>
      </c>
      <c r="B51" s="4" t="s">
        <f>=HYPERLINK("https://www.leilaoonline.net/lote/detalhe/231628", "ÔNIBUS MERCEDES BENZ MPOLO TORINO GVU; ANO 2006/2006; BRANCO. - FR7153. - LOC. RONDON/PR")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=HYPERLINK("https://www.leilaoonline.net/lote/detalhe/231675", "1046")</f>
      </c>
      <c r="B52" s="4" t="s">
        <f>=HYPERLINK("https://www.leilaoonline.net/lote/detalhe/231675", " CAMINHÃO MERCEDES BENZ 2423K, ANO 2008/2008, BRANCO. - FR11100057. - LOC. RONDON/PR")</f>
      </c>
      <c r="C52" s="4" t="inlineStr">
        <is>
          <t>Vendido</t>
        </is>
      </c>
      <c r="D52" s="4" t="inlineStr">
        <is>
          <t>75</t>
        </is>
      </c>
      <c r="E52" s="5" t="inlineStr">
        <is>
          <t>104.000,00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=HYPERLINK("https://www.leilaoonline.net/lote/detalhe/231624", "1047")</f>
      </c>
      <c r="B53" s="4" t="s">
        <f>=HYPERLINK("https://www.leilaoonline.net/lote/detalhe/231624", " ÔNIBUS MERCEDES BENZ CAIO APACHES21 U, ANO 2001/2001, AMARELO. - FR11200042. - LOC. RONDON/PR")</f>
      </c>
      <c r="C53" s="4" t="inlineStr">
        <is>
          <t>Vendido</t>
        </is>
      </c>
      <c r="D53" s="4" t="inlineStr">
        <is>
          <t>23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=HYPERLINK("https://www.leilaoonline.net/lote/detalhe/231614", "1049")</f>
      </c>
      <c r="B54" s="4" t="s">
        <f>=HYPERLINK("https://www.leilaoonline.net/lote/detalhe/231614", " CAMINHÃO VOLVO FM 480 6X4R, ANO 2011/2011, BRANCO. - FR11060173. - LOC. RONDON/PR")</f>
      </c>
      <c r="C54" s="4" t="inlineStr">
        <is>
          <t>Vendido</t>
        </is>
      </c>
      <c r="D54" s="4" t="inlineStr">
        <is>
          <t>76</t>
        </is>
      </c>
      <c r="E54" s="5" t="inlineStr">
        <is>
          <t>115.000,00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=HYPERLINK("https://www.leilaoonline.net/lote/detalhe/231663", "1051")</f>
      </c>
      <c r="B55" s="4" t="s">
        <f>=HYPERLINK("https://www.leilaoonline.net/lote/detalhe/231663", " TRATOR CASE MXM 180, ANO 2008. - FR13090183 - LOC. RONDON/PR")</f>
      </c>
      <c r="C55" s="4" t="inlineStr">
        <is>
          <t>Vendido</t>
        </is>
      </c>
      <c r="D55" s="4" t="inlineStr">
        <is>
          <t>20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=HYPERLINK("https://www.leilaoonline.net/lote/detalhe/231701", "1052")</f>
      </c>
      <c r="B56" s="4" t="s">
        <f>=HYPERLINK("https://www.leilaoonline.net/lote/detalhe/231701", " TRATOR AGRÍCOLA VALTRA  BH145;  ANO 2011. - FR7684 - LOC. RONDON/PR")</f>
      </c>
      <c r="C56" s="4" t="inlineStr">
        <is>
          <t>Vendido</t>
        </is>
      </c>
      <c r="D56" s="4" t="inlineStr">
        <is>
          <t>101</t>
        </is>
      </c>
      <c r="E56" s="5" t="inlineStr">
        <is>
          <t>136.000,00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=HYPERLINK("https://www.leilaoonline.net/lote/detalhe/231643", "1053")</f>
      </c>
      <c r="B57" s="4" t="s">
        <f>=HYPERLINK("https://www.leilaoonline.net/lote/detalhe/231643", " CAMINHÃO MERCEDES BENZ L 2213, ANO 1982/1982, AZUL. - FR8214. - LOC. RONDON/PR")</f>
      </c>
      <c r="C57" s="4" t="inlineStr">
        <is>
          <t>Vendido</t>
        </is>
      </c>
      <c r="D57" s="4" t="inlineStr">
        <is>
          <t>15</t>
        </is>
      </c>
      <c r="E57" s="5" t="inlineStr">
        <is>
          <t>34.000,00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=HYPERLINK("https://www.leilaoonline.net/lote/detalhe/231644", "1054")</f>
      </c>
      <c r="B58" s="4" t="s">
        <f>=HYPERLINK("https://www.leilaoonline.net/lote/detalhe/231644", " CAMINHÃO VOLKSWAGEM 13.180 CNM, ANO 2010/2010, BRANCO. - FR7918. - LOC. RONDON/PR")</f>
      </c>
      <c r="C58" s="4" t="inlineStr">
        <is>
          <t>Vendido</t>
        </is>
      </c>
      <c r="D58" s="4" t="inlineStr">
        <is>
          <t>34</t>
        </is>
      </c>
      <c r="E58" s="5" t="inlineStr">
        <is>
          <t>64.000,00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=HYPERLINK("https://www.leilaoonline.net/lote/detalhe/231668", "1055")</f>
      </c>
      <c r="B59" s="4" t="s">
        <f>=HYPERLINK("https://www.leilaoonline.net/lote/detalhe/231668", "TRATOR AGRÍCOLA VALTRA BH 165 S 4X4 INTERCOOLER; ANO 2008. - FR7636 - LOC. RONDON/PR")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104.000,00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=HYPERLINK("https://www.leilaoonline.net/lote/detalhe/231677", "1057")</f>
      </c>
      <c r="B60" s="4" t="s">
        <f>=HYPERLINK("https://www.leilaoonline.net/lote/detalhe/231677", "CARREGADEIRA DE CANA AGR VALTRA MOD. 1280 4X4 PCR; ANO 2006. - FR13010057 - LOC. RONDON/PR")</f>
      </c>
      <c r="C60" s="4" t="inlineStr">
        <is>
          <t>Vendido</t>
        </is>
      </c>
      <c r="D60" s="4" t="inlineStr">
        <is>
          <t>59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=HYPERLINK("https://www.leilaoonline.net/lote/detalhe/231619", "1058")</f>
      </c>
      <c r="B61" s="4" t="s">
        <f>=HYPERLINK("https://www.leilaoonline.net/lote/detalhe/231619", " MICRO ÔNIBUS INDUSCAR FOZ U, ANO 2014/2014, BRANCO. - FR11200043. - LOC. RONDON/PR")</f>
      </c>
      <c r="C61" s="4" t="inlineStr">
        <is>
          <t>Vendido</t>
        </is>
      </c>
      <c r="D61" s="4" t="inlineStr">
        <is>
          <t>71</t>
        </is>
      </c>
      <c r="E61" s="5" t="inlineStr">
        <is>
          <t>80.000,00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=HYPERLINK("https://www.leilaoonline.net/lote/detalhe/231617", "1059")</f>
      </c>
      <c r="B62" s="4" t="s">
        <f>=HYPERLINK("https://www.leilaoonline.net/lote/detalhe/231617", " CAMINHÃO VOLVO VM 270 6X4R, ANO 2014/2015, BRANCO. - FR11140103. - LOC. RONDON/PR")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=HYPERLINK("https://www.leilaoonline.net/lote/detalhe/231638", "1072")</f>
      </c>
      <c r="B63" s="4" t="s">
        <f>=HYPERLINK("https://www.leilaoonline.net/lote/detalhe/231638", " REBOQUE RANDON RQ CA, ANO 2006/2006, AZUL. - FR16020772. - LOC. RONDON/PR")</f>
      </c>
      <c r="C63" s="4" t="inlineStr">
        <is>
          <t>Vendido</t>
        </is>
      </c>
      <c r="D63" s="4" t="inlineStr">
        <is>
          <t>30</t>
        </is>
      </c>
      <c r="E63" s="5" t="inlineStr">
        <is>
          <t>25.500,00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=HYPERLINK("https://www.leilaoonline.net/lote/detalhe/231627", "1073")</f>
      </c>
      <c r="B64" s="4" t="s">
        <f>=HYPERLINK("https://www.leilaoonline.net/lote/detalhe/231627", " REBOQUE USICAMP RCI E1 E1 8200, ANO 2003/2003, AMARELO. - FR16020769. - LOC. RONDON/PR")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=HYPERLINK("https://www.leilaoonline.net/lote/detalhe/231635", "1074")</f>
      </c>
      <c r="B65" s="4" t="s">
        <f>=HYPERLINK("https://www.leilaoonline.net/lote/detalhe/231635", " REBOQUE USICAMP RCI E1E1 8200, ANO 2005/2005, AMARELO. - FR16020499. - LOC. RONDON/PR")</f>
      </c>
      <c r="C65" s="4" t="inlineStr">
        <is>
          <t>Vendido</t>
        </is>
      </c>
      <c r="D65" s="4" t="inlineStr">
        <is>
          <t>9</t>
        </is>
      </c>
      <c r="E65" s="5" t="inlineStr">
        <is>
          <t>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=HYPERLINK("https://www.leilaoonline.net/lote/detalhe/231620", "1075")</f>
      </c>
      <c r="B66" s="4" t="s">
        <f>=HYPERLINK("https://www.leilaoonline.net/lote/detalhe/231620", " REBOQUE USICAMP RCI E1E1 8200, ANO 2007/2007, AMARELO. - FR16020502. - LOC. RONDON/PR")</f>
      </c>
      <c r="C66" s="4" t="inlineStr">
        <is>
          <t>Vendido</t>
        </is>
      </c>
      <c r="D66" s="4" t="inlineStr">
        <is>
          <t>15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=HYPERLINK("https://www.leilaoonline.net/lote/detalhe/231622", "1076")</f>
      </c>
      <c r="B67" s="4" t="s">
        <f>=HYPERLINK("https://www.leilaoonline.net/lote/detalhe/231622", " REBOQUE USICAMP RCI E1 E1 8200, ANO 2011/2011, AMARELO. - FR16020612. - LOC. RONDON/PR")</f>
      </c>
      <c r="C67" s="4" t="inlineStr">
        <is>
          <t>Vendido</t>
        </is>
      </c>
      <c r="D67" s="4" t="inlineStr">
        <is>
          <t>26</t>
        </is>
      </c>
      <c r="E67" s="5" t="inlineStr">
        <is>
          <t>25.500,00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=HYPERLINK("https://www.leilaoonline.net/lote/detalhe/231625", "1077")</f>
      </c>
      <c r="B68" s="4" t="s">
        <f>=HYPERLINK("https://www.leilaoonline.net/lote/detalhe/231625", " REBOQUE USICAMP RCI E1 E1 8200, ANO 2012/2012, AMARELO. - FR16020608. - LOC. RONDON/PR")</f>
      </c>
      <c r="C68" s="4" t="inlineStr">
        <is>
          <t>Vendido</t>
        </is>
      </c>
      <c r="D68" s="4" t="inlineStr">
        <is>
          <t>22</t>
        </is>
      </c>
      <c r="E68" s="5" t="inlineStr">
        <is>
          <t>23.500,00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=HYPERLINK("https://www.leilaoonline.net/lote/detalhe/231629", "1079")</f>
      </c>
      <c r="B69" s="4" t="s">
        <f>=HYPERLINK("https://www.leilaoonline.net/lote/detalhe/231629", " REBOQUE USICAMP RCI E1E1 8200, ANO 2007/2008, AMARELO. - FR16020447. - LOC. RONDON/PR")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23.500,00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=HYPERLINK("https://www.leilaoonline.net/lote/detalhe/231664", "1080")</f>
      </c>
      <c r="B70" s="4" t="s">
        <f>=HYPERLINK("https://www.leilaoonline.net/lote/detalhe/231664", "TRANSBORDO DE CANA PICADA CIVEMASA TAC 10500, ANO 2008. - FR15220165 - LOC. RONDON/PR")</f>
      </c>
      <c r="C70" s="4" t="inlineStr">
        <is>
          <t>Vendido</t>
        </is>
      </c>
      <c r="D70" s="4" t="inlineStr">
        <is>
          <t>14</t>
        </is>
      </c>
      <c r="E70" s="5" t="inlineStr">
        <is>
          <t>24.000,00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=HYPERLINK("https://www.leilaoonline.net/lote/detalhe/231684", "1081")</f>
      </c>
      <c r="B71" s="4" t="s">
        <f>=HYPERLINK("https://www.leilaoonline.net/lote/detalhe/231684", "TRANSBORDO DE CANA PICADA CIVEMASA TAC 10500, ANO 2007. - FR30353 - LOC. RONDON/PR")</f>
      </c>
      <c r="C71" s="4" t="inlineStr">
        <is>
          <t>Vendido</t>
        </is>
      </c>
      <c r="D71" s="4" t="inlineStr">
        <is>
          <t>14</t>
        </is>
      </c>
      <c r="E71" s="5" t="inlineStr">
        <is>
          <t>23.000,00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=HYPERLINK("https://www.leilaoonline.net/lote/detalhe/231702", "1082")</f>
      </c>
      <c r="B72" s="4" t="s">
        <f>=HYPERLINK("https://www.leilaoonline.net/lote/detalhe/231702", " CARRETA TRANSBORDO DE CANA PICADA CIVEMASA TAC10500, ANO 2007, FR15220164 - LOC. RONDON/PR")</f>
      </c>
      <c r="C72" s="4" t="inlineStr">
        <is>
          <t>Vendido</t>
        </is>
      </c>
      <c r="D72" s="4" t="inlineStr">
        <is>
          <t>5</t>
        </is>
      </c>
      <c r="E72" s="5" t="inlineStr">
        <is>
          <t>14.000,00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=HYPERLINK("https://www.leilaoonline.net/lote/detalhe/231692", "1083")</f>
      </c>
      <c r="B73" s="4" t="s">
        <f>=HYPERLINK("https://www.leilaoonline.net/lote/detalhe/231692", "TRANSBORDO DE CANA PICADA  SANTAL; MOD. VT-8;  ANO 2007. - FR31421 - LOC. RONDON/PR")</f>
      </c>
      <c r="C73" s="4" t="inlineStr">
        <is>
          <t>Vendido</t>
        </is>
      </c>
      <c r="D73" s="4" t="inlineStr">
        <is>
          <t>5</t>
        </is>
      </c>
      <c r="E73" s="5" t="inlineStr">
        <is>
          <t>14.000,00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=HYPERLINK("https://www.leilaoonline.net/lote/detalhe/231691", "1084")</f>
      </c>
      <c r="B74" s="4" t="s">
        <f>=HYPERLINK("https://www.leilaoonline.net/lote/detalhe/231691", "TRANSBORDO DE CANA PICADA SANTAL; MOD. VT-8; ANO 2007. - FR15220397 - LOC. RONDON/PR")</f>
      </c>
      <c r="C74" s="4" t="inlineStr">
        <is>
          <t>Vendido</t>
        </is>
      </c>
      <c r="D74" s="4" t="inlineStr">
        <is>
          <t>6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=HYPERLINK("https://www.leilaoonline.net/lote/detalhe/231694", "1085")</f>
      </c>
      <c r="B75" s="4" t="s">
        <f>=HYPERLINK("https://www.leilaoonline.net/lote/detalhe/231694", "TRANSBORDO DE CANA PICADA SERMAC SMR 10000; ANO 2007. - FR15220159 - LOC. RONDON/PR")</f>
      </c>
      <c r="C75" s="4" t="inlineStr">
        <is>
          <t>Vendido</t>
        </is>
      </c>
      <c r="D75" s="4" t="inlineStr">
        <is>
          <t>5</t>
        </is>
      </c>
      <c r="E75" s="5" t="inlineStr">
        <is>
          <t>13.000,01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=HYPERLINK("https://www.leilaoonline.net/lote/detalhe/231678", "1086")</f>
      </c>
      <c r="B76" s="4" t="s">
        <f>=HYPERLINK("https://www.leilaoonline.net/lote/detalhe/231678", "TRATOR CASE MXM 180, ANO 2008. - FR13090194 - LOC. RONDON/PR")</f>
      </c>
      <c r="C76" s="4" t="inlineStr">
        <is>
          <t>Vendido</t>
        </is>
      </c>
      <c r="D76" s="4" t="inlineStr">
        <is>
          <t>14</t>
        </is>
      </c>
      <c r="E76" s="5" t="inlineStr">
        <is>
          <t>48.000,00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=HYPERLINK("https://www.leilaoonline.net/lote/detalhe/231679", "1087")</f>
      </c>
      <c r="B77" s="4" t="s">
        <f>=HYPERLINK("https://www.leilaoonline.net/lote/detalhe/231679", "TRATOR CASE MXM 180, ANO 2008. - FR13090198 - LOC. RONDON/PR")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=HYPERLINK("https://www.leilaoonline.net/lote/detalhe/231682", "1088")</f>
      </c>
      <c r="B78" s="4" t="s">
        <f>=HYPERLINK("https://www.leilaoonline.net/lote/detalhe/231682", "TRATOR CASE MXM 180, ANO 2008. - FR13090192 - LOC. RONDON/PR")</f>
      </c>
      <c r="C78" s="4" t="inlineStr">
        <is>
          <t>Vendido</t>
        </is>
      </c>
      <c r="D78" s="4" t="inlineStr">
        <is>
          <t>12</t>
        </is>
      </c>
      <c r="E78" s="5" t="inlineStr">
        <is>
          <t>46.000,00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=HYPERLINK("https://www.leilaoonline.net/lote/detalhe/231685", "1089")</f>
      </c>
      <c r="B79" s="4" t="s">
        <f>=HYPERLINK("https://www.leilaoonline.net/lote/detalhe/231685", "TRATOR CASE MXM 135, ANO 2008. - FR13090216 - LOC. RONDON/PR")</f>
      </c>
      <c r="C79" s="4" t="inlineStr">
        <is>
          <t>Vendido</t>
        </is>
      </c>
      <c r="D79" s="4" t="inlineStr">
        <is>
          <t>50</t>
        </is>
      </c>
      <c r="E79" s="5" t="inlineStr">
        <is>
          <t>84.000,00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=HYPERLINK("https://www.leilaoonline.net/lote/detalhe/231681", "1091")</f>
      </c>
      <c r="B80" s="4" t="s">
        <f>=HYPERLINK("https://www.leilaoonline.net/lote/detalhe/231681", "TRATOR CASE MXM 180, ANO 2008. - FR13090177 - LOC. RONDON/PR")</f>
      </c>
      <c r="C80" s="4" t="inlineStr">
        <is>
          <t>Vendido</t>
        </is>
      </c>
      <c r="D80" s="4" t="inlineStr">
        <is>
          <t>20</t>
        </is>
      </c>
      <c r="E80" s="5" t="inlineStr">
        <is>
          <t>54.000,00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=HYPERLINK("https://www.leilaoonline.net/lote/detalhe/231688", "1092")</f>
      </c>
      <c r="B81" s="4" t="s">
        <f>=HYPERLINK("https://www.leilaoonline.net/lote/detalhe/231688", "TRATOR CASE MXM 180, ANO 2008. - FR13090193 - LOC. RONDON/PR")</f>
      </c>
      <c r="C81" s="4" t="inlineStr">
        <is>
          <t>Vendido</t>
        </is>
      </c>
      <c r="D81" s="4" t="inlineStr">
        <is>
          <t>17</t>
        </is>
      </c>
      <c r="E81" s="5" t="inlineStr">
        <is>
          <t>51.000,00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=HYPERLINK("https://www.leilaoonline.net/lote/detalhe/231649", "1093")</f>
      </c>
      <c r="B82" s="4" t="s">
        <f>=HYPERLINK("https://www.leilaoonline.net/lote/detalhe/231649", "TRATOR AGRÍCOLA DE RODAS, CASE MXM180, ANO 2008. - FR13090189 - LOC. RONDON/PR")</f>
      </c>
      <c r="C82" s="4" t="inlineStr">
        <is>
          <t>Vendido</t>
        </is>
      </c>
      <c r="D82" s="4" t="inlineStr">
        <is>
          <t>18</t>
        </is>
      </c>
      <c r="E82" s="5" t="inlineStr">
        <is>
          <t>52.000,00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=HYPERLINK("https://www.leilaoonline.net/lote/detalhe/231697", "1094")</f>
      </c>
      <c r="B83" s="4" t="s">
        <f>=HYPERLINK("https://www.leilaoonline.net/lote/detalhe/231697", "TRATOR AGRÍCOLA BH185I INTERCOOLER 4X4; ANO 2012/2012. - FR13090161 - LOC. RONDON/PR")</f>
      </c>
      <c r="C83" s="4" t="inlineStr">
        <is>
          <t>Vendido</t>
        </is>
      </c>
      <c r="D83" s="4" t="inlineStr">
        <is>
          <t>67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=HYPERLINK("https://www.leilaoonline.net/lote/detalhe/231687", "1095")</f>
      </c>
      <c r="B84" s="4" t="s">
        <f>=HYPERLINK("https://www.leilaoonline.net/lote/detalhe/231687", " TRATOR AGRÍCOLA VALTRA BM125I INTERCOOLER; ANO 2011. - FR13090224 - LOC. RONDON/PR")</f>
      </c>
      <c r="C84" s="4" t="inlineStr">
        <is>
          <t>Vendido</t>
        </is>
      </c>
      <c r="D84" s="4" t="inlineStr">
        <is>
          <t>67</t>
        </is>
      </c>
      <c r="E84" s="5" t="inlineStr">
        <is>
          <t>107.000,00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=HYPERLINK("https://www.leilaoonline.net/lote/detalhe/231661", "1096")</f>
      </c>
      <c r="B85" s="4" t="s">
        <f>=HYPERLINK("https://www.leilaoonline.net/lote/detalhe/231661", " TRATOR AGRÍCOLA BH 205I 4X4; ANO 2011. - FR13100218 - LOC. RONDON/PR")</f>
      </c>
      <c r="C85" s="4" t="inlineStr">
        <is>
          <t>Vendido</t>
        </is>
      </c>
      <c r="D85" s="4" t="inlineStr">
        <is>
          <t>59</t>
        </is>
      </c>
      <c r="E85" s="5" t="inlineStr">
        <is>
          <t>93.000,00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=HYPERLINK("https://www.leilaoonline.net/lote/detalhe/231671", "1097")</f>
      </c>
      <c r="B86" s="4" t="s">
        <f>=HYPERLINK("https://www.leilaoonline.net/lote/detalhe/231671", "TRATOR AGRÍCOLA BH205I 4X4; ANO 2011. - FR13100216 - LOC. RONDON/PR")</f>
      </c>
      <c r="C86" s="4" t="inlineStr">
        <is>
          <t>Vendido</t>
        </is>
      </c>
      <c r="D86" s="4" t="inlineStr">
        <is>
          <t>64</t>
        </is>
      </c>
      <c r="E86" s="5" t="inlineStr">
        <is>
          <t>98.000,00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=HYPERLINK("https://www.leilaoonline.net/lote/detalhe/231651", "1098")</f>
      </c>
      <c r="B87" s="4" t="s">
        <f>=HYPERLINK("https://www.leilaoonline.net/lote/detalhe/231651", "TRATOR CASE MXM 180, ANO 2008. - FR13090184 - LOC. RONDON/PR")</f>
      </c>
      <c r="C87" s="4" t="inlineStr">
        <is>
          <t>Vendido</t>
        </is>
      </c>
      <c r="D87" s="4" t="inlineStr">
        <is>
          <t>17</t>
        </is>
      </c>
      <c r="E87" s="5" t="inlineStr">
        <is>
          <t>51.000,00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=HYPERLINK("https://www.leilaoonline.net/lote/detalhe/231686", "1099")</f>
      </c>
      <c r="B88" s="4" t="s">
        <f>=HYPERLINK("https://www.leilaoonline.net/lote/detalhe/231686", "TRATOR AGRÍCOLA DE RODAS CASE MXM 180; ANO 2008. - FR13090204 - LOC. RONDON/PR")</f>
      </c>
      <c r="C88" s="4" t="inlineStr">
        <is>
          <t>Vendido</t>
        </is>
      </c>
      <c r="D88" s="4" t="inlineStr">
        <is>
          <t>18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=HYPERLINK("https://www.leilaoonline.net/lote/detalhe/231640", "1100")</f>
      </c>
      <c r="B89" s="4" t="s">
        <f>=HYPERLINK("https://www.leilaoonline.net/lote/detalhe/231640", "TRATOR VALTRA BH185I 4X4 CAB HIFLOW; ANO 2010. - FR13090046 - LOC. RONDON/PR")</f>
      </c>
      <c r="C89" s="4" t="inlineStr">
        <is>
          <t>Vendido</t>
        </is>
      </c>
      <c r="D89" s="4" t="inlineStr">
        <is>
          <t>49</t>
        </is>
      </c>
      <c r="E89" s="5" t="inlineStr">
        <is>
          <t>83.000,00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=HYPERLINK("https://www.leilaoonline.net/lote/detalhe/231667", "1101")</f>
      </c>
      <c r="B90" s="4" t="s">
        <f>=HYPERLINK("https://www.leilaoonline.net/lote/detalhe/231667", "CARREGADEIRA DE CANA MOTOCANA VALTRA; MOD. 1280 4X4 PCR; ANO 1999. - FR13010055 - LOC. RONDON/PR")</f>
      </c>
      <c r="C90" s="4" t="inlineStr">
        <is>
          <t>Vendido</t>
        </is>
      </c>
      <c r="D90" s="4" t="inlineStr">
        <is>
          <t>77</t>
        </is>
      </c>
      <c r="E90" s="5" t="inlineStr">
        <is>
          <t>101.000,00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=HYPERLINK("https://www.leilaoonline.net/lote/detalhe/231946", "1103")</f>
      </c>
      <c r="B91" s="4" t="s">
        <f>=HYPERLINK("https://www.leilaoonline.net/lote/detalhe/231946", "CARREGADEIRA DE CANA VALTRA BH1280 4X4 PCR;  ANO 2007. - FR13010053. - LOC. RONDON/PR")</f>
      </c>
      <c r="C91" s="4" t="inlineStr">
        <is>
          <t>Vendido</t>
        </is>
      </c>
      <c r="D91" s="4" t="inlineStr">
        <is>
          <t>106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=HYPERLINK("https://www.leilaoonline.net/lote/detalhe/231656", "1104")</f>
      </c>
      <c r="B92" s="4" t="s">
        <f>=HYPERLINK("https://www.leilaoonline.net/lote/detalhe/231656", " TRATOR AGRÍCOLA BH 205I 4X4; ANO 2011. - FR13100217 - LOC. RONDON/PR")</f>
      </c>
      <c r="C92" s="4" t="inlineStr">
        <is>
          <t>Vendido</t>
        </is>
      </c>
      <c r="D92" s="4" t="inlineStr">
        <is>
          <t>60</t>
        </is>
      </c>
      <c r="E92" s="5" t="inlineStr">
        <is>
          <t>94.000,00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=HYPERLINK("https://www.leilaoonline.net/lote/detalhe/231947", "1105")</f>
      </c>
      <c r="B93" s="4" t="s">
        <f>=HYPERLINK("https://www.leilaoonline.net/lote/detalhe/231947", "TRATOR VALTRA BH145;  ANO 2011. - FR13090160. -  LOC. RONDON")</f>
      </c>
      <c r="C93" s="4" t="inlineStr">
        <is>
          <t>Vendido</t>
        </is>
      </c>
      <c r="D93" s="4" t="inlineStr">
        <is>
          <t>21</t>
        </is>
      </c>
      <c r="E93" s="5" t="inlineStr">
        <is>
          <t>127.000,00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=HYPERLINK("https://www.leilaoonline.net/lote/detalhe/231646", "1106")</f>
      </c>
      <c r="B94" s="4" t="s">
        <f>=HYPERLINK("https://www.leilaoonline.net/lote/detalhe/231646", "TRATOR CASE MAXXUM 135; ANO 2008. - FR13090221 - LOC. RONDON/PR")</f>
      </c>
      <c r="C94" s="4" t="inlineStr">
        <is>
          <t>Vendido</t>
        </is>
      </c>
      <c r="D94" s="4" t="inlineStr">
        <is>
          <t>10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=HYPERLINK("https://www.leilaoonline.net/lote/detalhe/231623", "1107")</f>
      </c>
      <c r="B95" s="4" t="s">
        <f>=HYPERLINK("https://www.leilaoonline.net/lote/detalhe/231623", " CAMINHÃO VOLVO VM 330 6X4R, ANO 2013/2013, BRANCO. - FR11220030. - LOC. RONDON/PR")</f>
      </c>
      <c r="C95" s="4" t="inlineStr">
        <is>
          <t>Vendido</t>
        </is>
      </c>
      <c r="D95" s="4" t="inlineStr">
        <is>
          <t>90</t>
        </is>
      </c>
      <c r="E95" s="5" t="inlineStr">
        <is>
          <t>114.000,00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=HYPERLINK("https://www.leilaoonline.net/lote/detalhe/231615", "1108")</f>
      </c>
      <c r="B96" s="4" t="s">
        <f>=HYPERLINK("https://www.leilaoonline.net/lote/detalhe/231615", " CAMINHÃO VOLVO FM 440 6X4R, ANO 2007/2007, BRANCO. - FR11020041. - LOC. RONDON/PR")</f>
      </c>
      <c r="C96" s="4" t="inlineStr">
        <is>
          <t>Vendido</t>
        </is>
      </c>
      <c r="D96" s="4" t="inlineStr">
        <is>
          <t>107</t>
        </is>
      </c>
      <c r="E96" s="5" t="inlineStr">
        <is>
          <t>146.000,00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=HYPERLINK("https://www.leilaoonline.net/lote/detalhe/231616", "1109")</f>
      </c>
      <c r="B97" s="4" t="s">
        <f>=HYPERLINK("https://www.leilaoonline.net/lote/detalhe/231616", " CAMINHÃO VOLVO FM 440 6X4R, ANO 2007/2007, BRANCO. - FR11020040. - LOC. RONDON/PR")</f>
      </c>
      <c r="C97" s="4" t="inlineStr">
        <is>
          <t>Vendido</t>
        </is>
      </c>
      <c r="D97" s="4" t="inlineStr">
        <is>
          <t>94</t>
        </is>
      </c>
      <c r="E97" s="5" t="inlineStr">
        <is>
          <t>134.500,00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=HYPERLINK("https://www.leilaoonline.net/lote/detalhe/231609", "1110")</f>
      </c>
      <c r="B98" s="4" t="s">
        <f>=HYPERLINK("https://www.leilaoonline.net/lote/detalhe/231609", " CAMINHÃO VOLVO VM 330 6X4R, ANO 2014/2014, BRANCO. - FR11020043. - LOC. RONDON/PR")</f>
      </c>
      <c r="C98" s="4" t="inlineStr">
        <is>
          <t>Vendido</t>
        </is>
      </c>
      <c r="D98" s="4" t="inlineStr">
        <is>
          <t>104</t>
        </is>
      </c>
      <c r="E98" s="5" t="inlineStr">
        <is>
          <t>158.000,00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=HYPERLINK("https://www.leilaoonline.net/lote/detalhe/231608", "1111")</f>
      </c>
      <c r="B99" s="4" t="s">
        <f>=HYPERLINK("https://www.leilaoonline.net/lote/detalhe/231608", " CAMINHÃO VOLVO VM 330 6X4R, ANO 2012/2012, BRANCO. - FR11020037. - LOC. RONDON/PR")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190.000,00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=HYPERLINK("https://www.leilaoonline.net/lote/detalhe/231714", "1112")</f>
      </c>
      <c r="B100" s="4" t="s">
        <f>=HYPERLINK("https://www.leilaoonline.net/lote/detalhe/231714", " CAMINHÃO VOLVO VM 330 6X4R, ANO 2012/2012, BRANCO. - FR11120090. - LOC. RONDON/PR")</f>
      </c>
      <c r="C100" s="4" t="inlineStr">
        <is>
          <t>Vendido</t>
        </is>
      </c>
      <c r="D100" s="4" t="inlineStr">
        <is>
          <t>99</t>
        </is>
      </c>
      <c r="E100" s="5" t="inlineStr">
        <is>
          <t>160.000,00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=HYPERLINK("https://www.leilaoonline.net/lote/detalhe/231948", "1115")</f>
      </c>
      <c r="B101" s="4" t="s">
        <f>=HYPERLINK("https://www.leilaoonline.net/lote/detalhe/231948", "CAMINHÃO VOLVO VM 260 6X4R; ANO 2008/2008; BRANCO. - FR11070037. - LOC. RONDON/PR")</f>
      </c>
      <c r="C101" s="4" t="inlineStr">
        <is>
          <t>Vendido</t>
        </is>
      </c>
      <c r="D101" s="4" t="inlineStr">
        <is>
          <t>69</t>
        </is>
      </c>
      <c r="E101" s="5" t="inlineStr">
        <is>
          <t>108.000,00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=HYPERLINK("https://www.leilaoonline.net/lote/detalhe/231713", "1117")</f>
      </c>
      <c r="B102" s="4" t="s">
        <f>=HYPERLINK("https://www.leilaoonline.net/lote/detalhe/231713", " CAMINHÃO MERCEDES BENZ 1718, ANO 2010/2010, BRANCO. - FR11010010. - LOC. RONDON/PR")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114.000,00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=HYPERLINK("https://www.leilaoonline.net/lote/detalhe/231719", "1118")</f>
      </c>
      <c r="B103" s="4" t="s">
        <f>=HYPERLINK("https://www.leilaoonline.net/lote/detalhe/231719", " CAMINHÃO MERCEDES BENZ 1718, ANO 2010/2010, VERMELHO. - FR11110071. - LOC. RONDON/PR")</f>
      </c>
      <c r="C103" s="4" t="inlineStr">
        <is>
          <t>Vendido</t>
        </is>
      </c>
      <c r="D103" s="4" t="inlineStr">
        <is>
          <t>37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=HYPERLINK("https://www.leilaoonline.net/lote/detalhe/231725", "1120")</f>
      </c>
      <c r="B104" s="4" t="s">
        <f>=HYPERLINK("https://www.leilaoonline.net/lote/detalhe/231725", " CAMINHÃO VOLVO 260 6X4R, ANO 2011/2011, BRANCO. - FR7946. - LOC. RONDON/PR")</f>
      </c>
      <c r="C104" s="4" t="inlineStr">
        <is>
          <t>Vendido</t>
        </is>
      </c>
      <c r="D104" s="4" t="inlineStr">
        <is>
          <t>59</t>
        </is>
      </c>
      <c r="E104" s="5" t="inlineStr">
        <is>
          <t>98.000,00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=HYPERLINK("https://www.leilaoonline.net/lote/detalhe/231717", "1121")</f>
      </c>
      <c r="B105" s="4" t="s">
        <f>=HYPERLINK("https://www.leilaoonline.net/lote/detalhe/231717", " CAMINHÃO VOLVO VM 260 6X4R, ANO 2010/2010, BRANCO. - FR11140099. - LOC. RONDON/PR")</f>
      </c>
      <c r="C105" s="4" t="inlineStr">
        <is>
          <t>Vendido</t>
        </is>
      </c>
      <c r="D105" s="4" t="inlineStr">
        <is>
          <t>56</t>
        </is>
      </c>
      <c r="E105" s="5" t="inlineStr">
        <is>
          <t>90.000,00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=HYPERLINK("https://www.leilaoonline.net/lote/detalhe/231716", "1122")</f>
      </c>
      <c r="B106" s="4" t="s">
        <f>=HYPERLINK("https://www.leilaoonline.net/lote/detalhe/231716", " CAMINHÃO MERCEDES BENZ 1718, ANO 2010/2010, BRANCO. - FR11220027. - LOC. RONDON/PR")</f>
      </c>
      <c r="C106" s="4" t="inlineStr">
        <is>
          <t>Vendido</t>
        </is>
      </c>
      <c r="D106" s="4" t="inlineStr">
        <is>
          <t>70</t>
        </is>
      </c>
      <c r="E106" s="5" t="inlineStr">
        <is>
          <t>94.000,00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=HYPERLINK("https://www.leilaoonline.net/lote/detalhe/231708", "1123")</f>
      </c>
      <c r="B107" s="4" t="s">
        <f>=HYPERLINK("https://www.leilaoonline.net/lote/detalhe/231708", " CAMINHÃO MERCEDES BENZ ATEGO 1418, ANO 2008/2008, BRANCO. - FR11110060. - LOC. RONDON/PR")</f>
      </c>
      <c r="C107" s="4" t="inlineStr">
        <is>
          <t>Vendido</t>
        </is>
      </c>
      <c r="D107" s="4" t="inlineStr">
        <is>
          <t>55</t>
        </is>
      </c>
      <c r="E107" s="5" t="inlineStr">
        <is>
          <t>84.000,00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=HYPERLINK("https://www.leilaoonline.net/lote/detalhe/231707", "1124")</f>
      </c>
      <c r="B108" s="4" t="s">
        <f>=HYPERLINK("https://www.leilaoonline.net/lote/detalhe/231707", " CAMINHÃO VOLVO FH 520 6X4R, ANO 2011/2011, BRANCO. - FR11060171. - LOC. RONDON/PR")</f>
      </c>
      <c r="C108" s="4" t="inlineStr">
        <is>
          <t>Vendido</t>
        </is>
      </c>
      <c r="D108" s="4" t="inlineStr">
        <is>
          <t>68</t>
        </is>
      </c>
      <c r="E108" s="5" t="inlineStr">
        <is>
          <t>144.000,00</t>
        </is>
      </c>
      <c r="F108" s="4" t="inlineStr">
        <is>
          <t>2000.00</t>
        </is>
      </c>
    </row>
    <row collapsed="false" customFormat="false" customHeight="false" hidden="false" ht="12.1" outlineLevel="0" r="109">
      <c r="A109" s="5" t="s">
        <f>=HYPERLINK("https://www.leilaoonline.net/lote/detalhe/231723", "1126")</f>
      </c>
      <c r="B109" s="4" t="s">
        <f>=HYPERLINK("https://www.leilaoonline.net/lote/detalhe/231723", " CAMINHÃO VOLVO FH 400 6X4T, ANO 2010/2010, BRANCO. - FR7911. - LOC. RONDON/PR")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=HYPERLINK("https://www.leilaoonline.net/lote/detalhe/231710", "1128")</f>
      </c>
      <c r="B110" s="4" t="s">
        <f>=HYPERLINK("https://www.leilaoonline.net/lote/detalhe/231710", " CAMINHÃO VOLVO VM 270 6X4R, ANO 2013/2013, BRANCO. - FR11070035. - LOC. RONDON/PR")</f>
      </c>
      <c r="C110" s="4" t="inlineStr">
        <is>
          <t>Vendido</t>
        </is>
      </c>
      <c r="D110" s="4" t="inlineStr">
        <is>
          <t>71</t>
        </is>
      </c>
      <c r="E110" s="5" t="inlineStr">
        <is>
          <t>110.000,00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=HYPERLINK("https://www.leilaoonline.net/lote/detalhe/231724", "1133")</f>
      </c>
      <c r="B111" s="4" t="s">
        <f>=HYPERLINK("https://www.leilaoonline.net/lote/detalhe/231724", " SEMI REBOQUE USICAMP SRCP E2 10000, ANO 2011/2011, AMARELA. - FR16070111. - LOC. RONDON/PR")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=HYPERLINK("https://www.leilaoonline.net/lote/detalhe/231722", "1134")</f>
      </c>
      <c r="B112" s="4" t="s">
        <f>=HYPERLINK("https://www.leilaoonline.net/lote/detalhe/231722", " SEMI REBOQUE USICAMP SRCP E2 10000, ANO 2008/2008, AMARELA. - FR16070026. - LOC. RONDON/PR")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=HYPERLINK("https://www.leilaoonline.net/lote/detalhe/231718", "1135")</f>
      </c>
      <c r="B113" s="4" t="s">
        <f>=HYPERLINK("https://www.leilaoonline.net/lote/detalhe/231718", " ÔNIBUS MERCEDES BENZ CAIO APACHES21 U, ANO 2001/2001, AMARELO. - FR11200041. - LOC. RONDON/PR")</f>
      </c>
      <c r="C113" s="4" t="inlineStr">
        <is>
          <t>Vendido</t>
        </is>
      </c>
      <c r="D113" s="4" t="inlineStr">
        <is>
          <t>22</t>
        </is>
      </c>
      <c r="E113" s="5" t="inlineStr">
        <is>
          <t>20.500,00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=HYPERLINK("https://www.leilaoonline.net/lote/detalhe/231785", "1136")</f>
      </c>
      <c r="B114" s="4" t="s">
        <f>=HYPERLINK("https://www.leilaoonline.net/lote/detalhe/231785", " TRATOR AGRÍCOLA DE RODAS CASE MAXXUM 135, ANO 2008. - FR8909 - LOC. CIDADE GAÚCHA/PR")</f>
      </c>
      <c r="C114" s="4" t="inlineStr">
        <is>
          <t>Vendido</t>
        </is>
      </c>
      <c r="D114" s="4" t="inlineStr">
        <is>
          <t>6</t>
        </is>
      </c>
      <c r="E114" s="5" t="inlineStr">
        <is>
          <t>25.000,00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=HYPERLINK("https://www.leilaoonline.net/lote/detalhe/231755", "1137")</f>
      </c>
      <c r="B115" s="4" t="s">
        <f>=HYPERLINK("https://www.leilaoonline.net/lote/detalhe/231755", "TRATOR VALTRA BM100, COM CABINE, ANO 2006. - FR13080015 - LOC. CIDADE GAÚCHA/PR")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83.000,00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=HYPERLINK("https://www.leilaoonline.net/lote/detalhe/231790", "1138")</f>
      </c>
      <c r="B116" s="4" t="s">
        <f>=HYPERLINK("https://www.leilaoonline.net/lote/detalhe/231790", " TRATOR AGRÍCOLA SOBRE RODAS VALTRA BH 185I 4X4, ANO 2013. - FR7714 - LOC. CIDADE GAÚCHA/PR")</f>
      </c>
      <c r="C116" s="4" t="inlineStr">
        <is>
          <t>Vendido</t>
        </is>
      </c>
      <c r="D116" s="4" t="inlineStr">
        <is>
          <t>51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=HYPERLINK("https://www.leilaoonline.net/lote/detalhe/231739", "1139")</f>
      </c>
      <c r="B117" s="4" t="s">
        <f>=HYPERLINK("https://www.leilaoonline.net/lote/detalhe/231739", "TRATOR CASE MXM 180, ANO 2008. - FR13090191 - LOC. CIDADE GAÚCHA/PR")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=HYPERLINK("https://www.leilaoonline.net/lote/detalhe/231777", "1140")</f>
      </c>
      <c r="B118" s="4" t="s">
        <f>=HYPERLINK("https://www.leilaoonline.net/lote/detalhe/231777", "TRATOR CASE MXM 180, ANO 2008. - FR13090187 - LOC. CIDADE GAÚCHA/PR")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26.000,00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=HYPERLINK("https://www.leilaoonline.net/lote/detalhe/231780", "1141")</f>
      </c>
      <c r="B119" s="4" t="s">
        <f>=HYPERLINK("https://www.leilaoonline.net/lote/detalhe/231780", " TRATOR CASE MXM 180, ANO 2008. - FR8015 - LOC. CIDADE GAÚCHA/PR")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=HYPERLINK("https://www.leilaoonline.net/lote/detalhe/231760", "1142")</f>
      </c>
      <c r="B120" s="4" t="s">
        <f>=HYPERLINK("https://www.leilaoonline.net/lote/detalhe/231760", " TRATOR CASE MXM 135, ANO 2008. - FR13090215 - LOC. CIDADE GAÚCHA/PR (VENDA SEM A CARRETA)")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=HYPERLINK("https://www.leilaoonline.net/lote/detalhe/231779", "1143")</f>
      </c>
      <c r="B121" s="4" t="s">
        <f>=HYPERLINK("https://www.leilaoonline.net/lote/detalhe/231779", "TRATOR CASE MXM 180, ANO 2008. - FR8046 - LOC. CIDADE GAÚCHA/PR")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38.000,00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=HYPERLINK("https://www.leilaoonline.net/lote/detalhe/231752", "1144")</f>
      </c>
      <c r="B122" s="4" t="s">
        <f>=HYPERLINK("https://www.leilaoonline.net/lote/detalhe/231752", "TRATOR AGRÍCOLA DE RODAS CASE MXM 180, ANO 2008. - FR13090203 - LOC. CIDADE GAÚCHA/PR")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=HYPERLINK("https://www.leilaoonline.net/lote/detalhe/231776", "1145")</f>
      </c>
      <c r="B123" s="4" t="s">
        <f>=HYPERLINK("https://www.leilaoonline.net/lote/detalhe/231776", "TRATOR NEW HOLLAND 180CV TM 7040, ANO 2011. - FR8079 - LOC. CIDADE GAÚCHA/PR")</f>
      </c>
      <c r="C123" s="4" t="inlineStr">
        <is>
          <t>Vendido</t>
        </is>
      </c>
      <c r="D123" s="4" t="inlineStr">
        <is>
          <t>36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=HYPERLINK("https://www.leilaoonline.net/lote/detalhe/231749", "1146")</f>
      </c>
      <c r="B124" s="4" t="s">
        <f>=HYPERLINK("https://www.leilaoonline.net/lote/detalhe/231749", "CARREGADEIRA DE CANA VALTRA BH1280 4X4 PCR; ANO 2007. - FR13010054 - LOC. CIDADE GAÚCHA/PR")</f>
      </c>
      <c r="C124" s="4" t="inlineStr">
        <is>
          <t>Vendido</t>
        </is>
      </c>
      <c r="D124" s="4" t="inlineStr">
        <is>
          <t>84</t>
        </is>
      </c>
      <c r="E124" s="5" t="inlineStr">
        <is>
          <t>140.000,00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=HYPERLINK("https://www.leilaoonline.net/lote/detalhe/231775", "1147")</f>
      </c>
      <c r="B125" s="4" t="s">
        <f>=HYPERLINK("https://www.leilaoonline.net/lote/detalhe/231775", "COLHEDORA CANA ESTEIRA JOHN DEERE MY15 MESA 3522; ANO 2015. - FR13020129. - LOC. CIDADE GAÚCHA/PR")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=HYPERLINK("https://www.leilaoonline.net/lote/detalhe/231786", "1148")</f>
      </c>
      <c r="B126" s="4" t="s">
        <f>=HYPERLINK("https://www.leilaoonline.net/lote/detalhe/231786", "TRATOR CASE MXM 135, ANO 2008. - FR13090211 - LOC. CIDADE GAÚCHA/PR")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=HYPERLINK("https://www.leilaoonline.net/lote/detalhe/231748", "1149")</f>
      </c>
      <c r="B127" s="4" t="s">
        <f>=HYPERLINK("https://www.leilaoonline.net/lote/detalhe/231748", "TRATOR CASE MXM 180, ANO 2008. - FR8016 - LOC. CIDADE GAÚCHA/PR")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=HYPERLINK("https://www.leilaoonline.net/lote/detalhe/231767", "1150")</f>
      </c>
      <c r="B128" s="4" t="s">
        <f>=HYPERLINK("https://www.leilaoonline.net/lote/detalhe/231767", "TRANSBORDO DE CANA PICADA, CIVEMASA TAC 10500; ANO 2008. - FR15220205 - LOC. CIDADE GAÚCHA/PR")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=HYPERLINK("https://www.leilaoonline.net/lote/detalhe/231774", "1151")</f>
      </c>
      <c r="B129" s="4" t="s">
        <f>=HYPERLINK("https://www.leilaoonline.net/lote/detalhe/231774", " TRANSBORDO DE CANA PICADA CIVEMASA TAC 10500; ANO 2008. - FR15220197 - LOC. CIDADE GAÚCHA/PR")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=HYPERLINK("https://www.leilaoonline.net/lote/detalhe/231765", "1152")</f>
      </c>
      <c r="B130" s="4" t="s">
        <f>=HYPERLINK("https://www.leilaoonline.net/lote/detalhe/231765", "TRANSBORDO CANA INTEIRA USICAMP, MOD TCI/USI/8000, ANO 1998. - FR15220203 - LOC. CIDADE GAÚCHA/PR")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5.500,01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=HYPERLINK("https://www.leilaoonline.net/lote/detalhe/231763", "1153")</f>
      </c>
      <c r="B131" s="4" t="s">
        <f>=HYPERLINK("https://www.leilaoonline.net/lote/detalhe/231763", " HIDRO-ROLL IRRIGABRASIL TURBOMAQ, MOD. 174, ANO 1994. -  FR15090029 - LOC. CIDADE GAÚCHA/PR")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=HYPERLINK("https://www.leilaoonline.net/lote/detalhe/231750", "1154")</f>
      </c>
      <c r="B132" s="4" t="s">
        <f>=HYPERLINK("https://www.leilaoonline.net/lote/detalhe/231750", "TRANSBORDO DE CANA PICADA CIVEMASA TAC 10500; ANO 2008. - FR15220204 - LOC. CIDADE GAÚCHA/PR")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14.000,00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=HYPERLINK("https://www.leilaoonline.net/lote/detalhe/231753", "1155")</f>
      </c>
      <c r="B133" s="4" t="s">
        <f>=HYPERLINK("https://www.leilaoonline.net/lote/detalhe/231753", " TRANSBORDO DE CANA PICADA CIVEMASA TAC 10500; ANO 2008. - FR15220198 - LOC. CIDADE GAÚCHA/PR")</f>
      </c>
      <c r="C133" s="4" t="inlineStr">
        <is>
          <t>Vendido</t>
        </is>
      </c>
      <c r="D133" s="4" t="inlineStr">
        <is>
          <t>9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=HYPERLINK("https://www.leilaoonline.net/lote/detalhe/231770", "1156")</f>
      </c>
      <c r="B134" s="4" t="s">
        <f>=HYPERLINK("https://www.leilaoonline.net/lote/detalhe/231770", "TRANSBORDO CANA INTEIRA USICAMP, MOD TCU/USI/8000, ANO 1996. - FR15220202 - LOC. CIDADE GAÚCHA/PR")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5.500,01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=HYPERLINK("https://www.leilaoonline.net/lote/detalhe/231744", "1157")</f>
      </c>
      <c r="B135" s="4" t="s">
        <f>=HYPERLINK("https://www.leilaoonline.net/lote/detalhe/231744", " ÔNIBUS MERCEDES BENZ CAIO APACHES21 U, ANO 2001/2001, AMARELO. - FR7923. - LOC. CIDADE GAÚCHA/PR")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=HYPERLINK("https://www.leilaoonline.net/lote/detalhe/231743", "1158")</f>
      </c>
      <c r="B136" s="4" t="s">
        <f>=HYPERLINK("https://www.leilaoonline.net/lote/detalhe/231743", " REBOQUE FNV - FRUEHAUF RCR CANA PICADA, ANO 1992/1992, AMARELO. - FR16020577. - LOC. CIDADE GAÚCHA/PR")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21.000,00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=HYPERLINK("https://www.leilaoonline.net/lote/detalhe/231761", "1159")</f>
      </c>
      <c r="B137" s="4" t="s">
        <f>=HYPERLINK("https://www.leilaoonline.net/lote/detalhe/231761", " REBOQUE FNV - FRUEHAUF RCR CANA PICADA, ANO 1992/1992, AMARELO. - FR16020578. - LOC. CIDADE GAÚCHA/PR")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=HYPERLINK("https://www.leilaoonline.net/lote/detalhe/231736", "1160")</f>
      </c>
      <c r="B138" s="4" t="s">
        <f>=HYPERLINK("https://www.leilaoonline.net/lote/detalhe/231736", " SEMI REBOQUE USICAMP SRCP E2 10000, ANO 2005/2005, AMARELO. - FR. 16020584. - LOC. CIDADE GAÚCHA/PR")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20.000,00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=HYPERLINK("https://www.leilaoonline.net/lote/detalhe/231733", "1161")</f>
      </c>
      <c r="B139" s="4" t="s">
        <f>=HYPERLINK("https://www.leilaoonline.net/lote/detalhe/231733", " REBOQUE USICAMP E1E1 8200, ANO 2011/2011, AMARELO. - FR16020600. - LOC. CIDADE GAÚCHA/PR")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23.000,00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=HYPERLINK("https://www.leilaoonline.net/lote/detalhe/231741", "1162")</f>
      </c>
      <c r="B140" s="4" t="s">
        <f>=HYPERLINK("https://www.leilaoonline.net/lote/detalhe/231741", " REBOQUE USICAMP RECI E1E1 8200, ANO 2011/2011, AMARELO. - FR16020607. - LOC. CIDADE GAÚCHA/PR")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18.000,00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=HYPERLINK("https://www.leilaoonline.net/lote/detalhe/231768", "1164")</f>
      </c>
      <c r="B141" s="4" t="s">
        <f>=HYPERLINK("https://www.leilaoonline.net/lote/detalhe/231768", " REBOQUE USICAMP RCI E2E2 1180, ANO 2011/2011, AMARELO. - FR16020622. - LOC. CIDADE GAÚCHA/PR")</f>
      </c>
      <c r="C141" s="4" t="inlineStr">
        <is>
          <t>Vendido</t>
        </is>
      </c>
      <c r="D141" s="4" t="inlineStr">
        <is>
          <t>20</t>
        </is>
      </c>
      <c r="E141" s="5" t="inlineStr">
        <is>
          <t>28.000,00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=HYPERLINK("https://www.leilaoonline.net/lote/detalhe/231745", "1165")</f>
      </c>
      <c r="B142" s="4" t="s">
        <f>=HYPERLINK("https://www.leilaoonline.net/lote/detalhe/231745", " REBOQUE USICAMP RCI E1E1 8200, ANO 2013/2013, AMARELO. - FR16020654. - LOC. CIDADE GAÚCHA/PR")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27.000,00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=HYPERLINK("https://www.leilaoonline.net/lote/detalhe/231746", "1166")</f>
      </c>
      <c r="B143" s="4" t="s">
        <f>=HYPERLINK("https://www.leilaoonline.net/lote/detalhe/231746", " REBOQUE USICAMP RCI E1E1 8200 CANA PICADA, ANO 2010/2010, AMARELO. - FR16020570. - LOC. CIDADE GAÚCHA/PR")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=HYPERLINK("https://www.leilaoonline.net/lote/detalhe/231769", "1167")</f>
      </c>
      <c r="B144" s="4" t="s">
        <f>=HYPERLINK("https://www.leilaoonline.net/lote/detalhe/231769", " SEMI REBOQUE USICAMP SRCP E2 10000, ANO 2004/2004, AMARELO. - FR16020583. - LOC. CIDADE GAÚCHA/PR")</f>
      </c>
      <c r="C144" s="4" t="inlineStr">
        <is>
          <t>Vendido</t>
        </is>
      </c>
      <c r="D144" s="4" t="inlineStr">
        <is>
          <t>13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=HYPERLINK("https://www.leilaoonline.net/lote/detalhe/231735", "1168")</f>
      </c>
      <c r="B145" s="4" t="s">
        <f>=HYPERLINK("https://www.leilaoonline.net/lote/detalhe/231735", " REBOQUE USICAMP RCI E1E1 8200, ANO 2011/2011, AMARELO. - FR16020602. - LOC. CIDADE GAÚCHA/PR")</f>
      </c>
      <c r="C145" s="4" t="inlineStr">
        <is>
          <t>Vendido</t>
        </is>
      </c>
      <c r="D145" s="4" t="inlineStr">
        <is>
          <t>13</t>
        </is>
      </c>
      <c r="E145" s="5" t="inlineStr">
        <is>
          <t>21.000,00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=HYPERLINK("https://www.leilaoonline.net/lote/detalhe/231756", "1169")</f>
      </c>
      <c r="B146" s="4" t="s">
        <f>=HYPERLINK("https://www.leilaoonline.net/lote/detalhe/231756", " SEMI REBOQUE FERTILANCE SRCA CPO2 TANQUE D'AGUA, ANO 2009/2009, AZUL. - FR16200015. - LOC. CIDADE GAÚCHA/PR")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28.000,00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=HYPERLINK("https://www.leilaoonline.net/lote/detalhe/231737", "1170")</f>
      </c>
      <c r="B147" s="4" t="s">
        <f>=HYPERLINK("https://www.leilaoonline.net/lote/detalhe/231737", " SEMI REBOQUE NOMA SR3E27 BCM BASCULANTE, ANO 1998/1998, BRANCO. - FR16080009. - LOC. CIDADE GAÚCHA/PR")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=HYPERLINK("https://www.leilaoonline.net/lote/detalhe/231732", "1171")</f>
      </c>
      <c r="B148" s="4" t="s">
        <f>=HYPERLINK("https://www.leilaoonline.net/lote/detalhe/231732", " REBOQUE USICAMP RCI E1E1 8200, ANO 2013/2013, AMARELO. - FR16020655. - LOC. CIDADE GAÚCHA/PR")</f>
      </c>
      <c r="C148" s="4" t="inlineStr">
        <is>
          <t>Vendido</t>
        </is>
      </c>
      <c r="D148" s="4" t="inlineStr">
        <is>
          <t>16</t>
        </is>
      </c>
      <c r="E148" s="5" t="inlineStr">
        <is>
          <t>24.000,00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=HYPERLINK("https://www.leilaoonline.net/lote/detalhe/231742", "1172")</f>
      </c>
      <c r="B149" s="4" t="s">
        <f>=HYPERLINK("https://www.leilaoonline.net/lote/detalhe/231742", " REBOQUE USICAMP RCI E1E1 8200, ANO 2011/2011, AMARELO. - FR16020632. - LOC. CIDADE GAÚCHA/PR")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24.000,00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=HYPERLINK("https://www.leilaoonline.net/lote/detalhe/231764", "1173")</f>
      </c>
      <c r="B150" s="4" t="s">
        <f>=HYPERLINK("https://www.leilaoonline.net/lote/detalhe/231764", " CAMINHÃO VOLVO VM 330 6X4R, ANO 2013/2013, BRANCO. - FR11140091. - LOC. CIDADE GAÚCHA/PR")</f>
      </c>
      <c r="C150" s="4" t="inlineStr">
        <is>
          <t>Vendido</t>
        </is>
      </c>
      <c r="D150" s="4" t="inlineStr">
        <is>
          <t>91</t>
        </is>
      </c>
      <c r="E150" s="5" t="inlineStr">
        <is>
          <t>140.000,00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=HYPERLINK("https://www.leilaoonline.net/lote/detalhe/231754", "1174")</f>
      </c>
      <c r="B151" s="4" t="s">
        <f>=HYPERLINK("https://www.leilaoonline.net/lote/detalhe/231754", " TRANSBORDO DE CANA PICADA, CIVEMASA TAC 10500; ANO 2008. - FR15220199 - LOC. CIDADE GAÚCHA/PR")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=HYPERLINK("https://www.leilaoonline.net/lote/detalhe/231784", "1175")</f>
      </c>
      <c r="B152" s="4" t="s">
        <f>=HYPERLINK("https://www.leilaoonline.net/lote/detalhe/231784", " TRANSBORDO DE CANA PICADA, CIVEMASA TAC 10500; ANO 2008. - FR15220196 - LOC. CIDADE GAÚCHA/PR")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=HYPERLINK("https://www.leilaoonline.net/lote/detalhe/231747", "1176")</f>
      </c>
      <c r="B153" s="4" t="s">
        <f>=HYPERLINK("https://www.leilaoonline.net/lote/detalhe/231747", "TRANSBORDO DE CANA PICADA SANTAL MOD. VT-10 BE; ANO 2007. - FR15220566 - LOC. CIDADE GAÚCHA/PR")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=HYPERLINK("https://www.leilaoonline.net/lote/detalhe/231762", "1179")</f>
      </c>
      <c r="B154" s="4" t="s">
        <f>=HYPERLINK("https://www.leilaoonline.net/lote/detalhe/231762", "COLHEDORA JOHN DEERE CANA ESTEIRA MY15 MESA, MOD. 3522; ANO 2015. - FR13020131 - LOC. CIDADE GAÚCHA/PR")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=HYPERLINK("https://www.leilaoonline.net/lote/detalhe/231781", "1180")</f>
      </c>
      <c r="B155" s="4" t="s">
        <f>=HYPERLINK("https://www.leilaoonline.net/lote/detalhe/231781", "COLHEDORA DE CANA DE AÇÚCAR JOHN DEERE 3522 ESTEIRA; ANO 2014. - FR8669 - LOC. CIDADE GAÚCHA/PR")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=HYPERLINK("https://www.leilaoonline.net/lote/detalhe/231773", "1181")</f>
      </c>
      <c r="B156" s="4" t="s">
        <f>=HYPERLINK("https://www.leilaoonline.net/lote/detalhe/231773", " COLHEDORA DE CANA DE AÇÚCAR JOHN DEERE 3522 ESTEIRA, ANO 2014. - FR8668 - LOC. CIDADE GAÚCHA/PR")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=HYPERLINK("https://www.leilaoonline.net/lote/detalhe/231757", "1182")</f>
      </c>
      <c r="B157" s="4" t="s">
        <f>=HYPERLINK("https://www.leilaoonline.net/lote/detalhe/231757", " COLHEDORA DE CANA DE AÇÚCAR JOHN DEERE 3520, ANO 2011. - FR8666 - LOC. CIDADE GAÚCHA/PR")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=HYPERLINK("https://www.leilaoonline.net/lote/detalhe/231772", "1183")</f>
      </c>
      <c r="B158" s="4" t="s">
        <f>=HYPERLINK("https://www.leilaoonline.net/lote/detalhe/231772", " COLHEDORA DE CANA DE AÇÚCAR JOHN DEERE 3520, DUAS LINHAS ESTEIRA, ANO 2013. - FR8667 - LOC. CIDADE GAÚCHA/PR")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=HYPERLINK("https://www.leilaoonline.net/lote/detalhe/231758", "1184")</f>
      </c>
      <c r="B159" s="4" t="s">
        <f>=HYPERLINK("https://www.leilaoonline.net/lote/detalhe/231758", "GRADE ARADORA INTERM.,  CONTROLE REMOTO CIVEMASA, MOD. SGAC 16C, 16 DISCOS DE 32"" C/ 9MM DE ESPESSURA, ANO 2008. - FR30494 - LOC. CIDADE GAÚCHA/PR")</f>
      </c>
      <c r="C159" s="4" t="inlineStr">
        <is>
          <t>Vendido</t>
        </is>
      </c>
      <c r="D159" s="4" t="inlineStr">
        <is>
          <t>8</t>
        </is>
      </c>
      <c r="E159" s="5" t="inlineStr">
        <is>
          <t>17.000,00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=HYPERLINK("https://www.leilaoonline.net/lote/detalhe/231778", "1186")</f>
      </c>
      <c r="B160" s="4" t="s">
        <f>=HYPERLINK("https://www.leilaoonline.net/lote/detalhe/231778", " CARRETA AGRICOLA PARA TRATORES, ANO 2002, FR30547 - LOC. CIDADE GAÚCHA/PR")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=HYPERLINK("https://www.leilaoonline.net/lote/detalhe/231789", "1187")</f>
      </c>
      <c r="B161" s="4" t="s">
        <f>=HYPERLINK("https://www.leilaoonline.net/lote/detalhe/231789", " TRATOR AGRÍCOLA VALTRA  BH185I 4X4 ANO 2010. - FR7603 - LOC. CIDADE GAÚCHA/PR")</f>
      </c>
      <c r="C161" s="4" t="inlineStr">
        <is>
          <t>Vendido</t>
        </is>
      </c>
      <c r="D161" s="4" t="inlineStr">
        <is>
          <t>33</t>
        </is>
      </c>
      <c r="E161" s="5" t="inlineStr">
        <is>
          <t>67.000,00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=HYPERLINK("https://www.leilaoonline.net/lote/detalhe/231787", "1188")</f>
      </c>
      <c r="B162" s="4" t="s">
        <f>=HYPERLINK("https://www.leilaoonline.net/lote/detalhe/231787", " CARRETA DISTRIBUIDORA DE CALCÁRIO, SOLLUS SPANDER 12.0 CHC, C/ ACIONAM.HIDRAUL.CAPA.6M³ 12TON. COM 4 RODAS DE ALTA FLUTUAÇÃO, ANO 2007. - FR15110028 - LOC. CIDADE GAÚCHA/PR")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=HYPERLINK("https://www.leilaoonline.net/lote/detalhe/231771", "1189")</f>
      </c>
      <c r="B163" s="4" t="s">
        <f>=HYPERLINK("https://www.leilaoonline.net/lote/detalhe/231771", " PULVERIZADOR AGRÍCOLA COLUMBIA ADVANCE JACTO; MOD. 18 05409C6; C/PAINEL DE CONTROLE, 2000 LTS; ANO 2006. - FR15160016 - LOC. CIDADE GAÚCHA/PR")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=HYPERLINK("https://www.leilaoonline.net/lote/detalhe/231759", "1190")</f>
      </c>
      <c r="B164" s="4" t="s">
        <f>=HYPERLINK("https://www.leilaoonline.net/lote/detalhe/231759", " TRATOR AGRÍCOLA VALTRA BH185I; ANO 2008. - FR7644 - LOC. CIDADE GAÚCHA/PR")</f>
      </c>
      <c r="C164" s="4" t="inlineStr">
        <is>
          <t>Vendido</t>
        </is>
      </c>
      <c r="D164" s="4" t="inlineStr">
        <is>
          <t>50</t>
        </is>
      </c>
      <c r="E164" s="5" t="inlineStr">
        <is>
          <t>69.000,00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=HYPERLINK("https://www.leilaoonline.net/lote/detalhe/231782", "1191")</f>
      </c>
      <c r="B165" s="4" t="s">
        <f>=HYPERLINK("https://www.leilaoonline.net/lote/detalhe/231782", "TRANSBORDO DE CANA PICADA CIVEMASA TAC 10500; ANO 2007. - FR30352 - LOC. CIDADE GAÚCHA/PR")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=HYPERLINK("https://www.leilaoonline.net/lote/detalhe/231783", "1192")</f>
      </c>
      <c r="B166" s="4" t="s">
        <f>=HYPERLINK("https://www.leilaoonline.net/lote/detalhe/231783", " GRADE DESTORROADORA CIVEMASA C.REMOTO, MOD. GA 56C; ANO 2008. - FR30499 - LOC. CIDADE GAÚCHA/PR")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=HYPERLINK("https://www.leilaoonline.net/lote/detalhe/231766", "1193")</f>
      </c>
      <c r="B167" s="4" t="s">
        <f>=HYPERLINK("https://www.leilaoonline.net/lote/detalhe/231766", " CARRETA DISTRIBUIDORA DE CALCARIO SOLLUS SPANDER 12.0 CHC C/ ACIONAM.HIDRAUL.CAPA.6M³ 12TON; ANO 2008. - FR15110024 - LOC. CIDADE GAÚCHA/PR")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=HYPERLINK("https://www.leilaoonline.net/lote/detalhe/231788", "1194")</f>
      </c>
      <c r="B168" s="4" t="s">
        <f>=HYPERLINK("https://www.leilaoonline.net/lote/detalhe/231788", " TRATOR AGRÍCOLA DE RODAS CASE MXM 180; ANO 2008. - FR13090294 - LOC. CIDADE GAÚCHA/PR")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42.000,00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=HYPERLINK("https://www.leilaoonline.net/lote/detalhe/231738", "1195")</f>
      </c>
      <c r="B169" s="4" t="s">
        <f>=HYPERLINK("https://www.leilaoonline.net/lote/detalhe/231738", " CAMINHÃO MERCEDES BENZ 1718, ANO 2010/2010, VERMELHO. - FR11110061. - LOC. CIDADE GAÚCHA/PR - (VENDA SEM O BAÚ)")</f>
      </c>
      <c r="C169" s="4" t="inlineStr">
        <is>
          <t>Vendido</t>
        </is>
      </c>
      <c r="D169" s="4" t="inlineStr">
        <is>
          <t>36</t>
        </is>
      </c>
      <c r="E169" s="5" t="inlineStr">
        <is>
          <t>64.000,00</t>
        </is>
      </c>
      <c r="F16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2026-05-14T19:10:36.00Z</dcterms:created>
  <dc:creator>Tellks Tecnologia</dc:creator>
  <cp:revision>0</cp:revision>
</cp:coreProperties>
</file>