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- 7 TRATORES CASE MX 260 E 340 - 40 REBOQUES/SEMI - 55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=HYPERLINK("https://www.leilaoonline.net/lote/detalhe/233281", "455")</f>
      </c>
      <c r="B11" s="4" t="s">
        <f>=HYPERLINK("https://www.leilaoonline.net/lote/detalhe/233281",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=HYPERLINK("https://www.leilaoonline.net/lote/detalhe/233410", "5035")</f>
      </c>
      <c r="B12" s="4" t="s">
        <f>=HYPERLINK("https://www.leilaoonline.net/lote/detalhe/233410", "TANQUE CILINDRICO VERTICAL MAT POLETILE. (APROX. 15.000 LITROS) - FR209865. - LOC. RAFARD")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=HYPERLINK("https://www.leilaoonline.net/lote/detalhe/233344", "5043")</f>
      </c>
      <c r="B13" s="4" t="s">
        <f>=HYPERLINK("https://www.leilaoonline.net/lote/detalhe/233344", "ÁREA DE VIVÊNCIA PEQUENA; VERDE. - FR14004624. - LOC. SANTA ELISA")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=HYPERLINK("https://www.leilaoonline.net/lote/detalhe/233266", "8000")</f>
      </c>
      <c r="B14" s="4" t="s">
        <f>=HYPERLINK("https://www.leilaoonline.net/lote/detalhe/233266", "3 CULTIVADORES. - FR4445230 /FR4445018 /FR4445231. - LOC CAARAPÓ")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=HYPERLINK("https://www.leilaoonline.net/lote/detalhe/233280", "8003")</f>
      </c>
      <c r="B15" s="4" t="s">
        <f>=HYPERLINK("https://www.leilaoonline.net/lote/detalhe/233280", "CAMINHÃO MERCEDES BENZ 3344S 6X4; ANO 2016/2016; BRANCO. - FR4415055. - CAARAPÓ")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88.000,00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=HYPERLINK("https://www.leilaoonline.net/lote/detalhe/233285", "8004")</f>
      </c>
      <c r="B16" s="4" t="s">
        <f>=HYPERLINK("https://www.leilaoonline.net/lote/detalhe/233285", "2 CARRETAS DE PLANTIO PLATAFORMA HIDRÁULICA. - FR4445337/FR4445341. - LOC. CAARAPÓ")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=HYPERLINK("https://www.leilaoonline.net/lote/detalhe/233267", "9019")</f>
      </c>
      <c r="B17" s="4" t="s">
        <f>=HYPERLINK("https://www.leilaoonline.net/lote/detalhe/233267", "CARRETINHA DE TRANSPORTE DE TUBOS; ANO 2017. - FR4445289. - LOC. CAARAPÓ")</f>
      </c>
      <c r="C17" s="4" t="inlineStr">
        <is>
          <t>Vendido</t>
        </is>
      </c>
      <c r="D17" s="4" t="inlineStr">
        <is>
          <t>8</t>
        </is>
      </c>
      <c r="E17" s="5" t="inlineStr">
        <is>
          <t>2.600,00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=HYPERLINK("https://www.leilaoonline.net/lote/detalhe/233283", "9023")</f>
      </c>
      <c r="B18" s="4" t="s">
        <f>=HYPERLINK("https://www.leilaoonline.net/lote/detalhe/233283", "CARRETINHA DE TRANSPORTE DE TUBOS; ANO 2017. - FR4445290. - LOC. CAARAPÓ")</f>
      </c>
      <c r="C18" s="4" t="inlineStr">
        <is>
          <t>Vendido</t>
        </is>
      </c>
      <c r="D18" s="4" t="inlineStr">
        <is>
          <t>10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=HYPERLINK("https://www.leilaoonline.net/lote/detalhe/233273", "9028")</f>
      </c>
      <c r="B19" s="4" t="s">
        <f>=HYPERLINK("https://www.leilaoonline.net/lote/detalhe/233273", "2 ENLEIRADEIRAS DE PALHA. - FR4445292. - LOC. CAARAPÓ")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=HYPERLINK("https://www.leilaoonline.net/lote/detalhe/234945", "10000")</f>
      </c>
      <c r="B20" s="4" t="s">
        <f>=HYPERLINK("https://www.leilaoonline.net/lote/detalhe/234945", "SEMI REBOQUE RANDON SR CA; ANO 2007/2007; AZUL. - FR5004673. - LOC. MARACAJU")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=HYPERLINK("https://www.leilaoonline.net/lote/detalhe/234950", "10001")</f>
      </c>
      <c r="B21" s="4" t="s">
        <f>=HYPERLINK("https://www.leilaoonline.net/lote/detalhe/234950", " 2 TRANSBORDOS CIVEMASA TAC 10500; ANO 2010. - FR4445130/FR4445078. - LOC. CAARAPÓ")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=HYPERLINK("https://www.leilaoonline.net/lote/detalhe/234952", "10002")</f>
      </c>
      <c r="B22" s="4" t="s">
        <f>=HYPERLINK("https://www.leilaoonline.net/lote/detalhe/234952", " SUBSOLADOR CANAVIEIRO STARA. - FR4445320.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=HYPERLINK("https://www.leilaoonline.net/lote/detalhe/234956", "10003")</f>
      </c>
      <c r="B23" s="4" t="s">
        <f>=HYPERLINK("https://www.leilaoonline.net/lote/detalhe/234956", "SUBSOLADOR CANAVIEIRO STARA. - FR4445335. - LOC. CAARAPÓ")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=HYPERLINK("https://www.leilaoonline.net/lote/detalhe/234951", "10004")</f>
      </c>
      <c r="B24" s="4" t="s">
        <f>=HYPERLINK("https://www.leilaoonline.net/lote/detalhe/234951", " SUBSOLADOR CANAVIEIRO STARA. - FR4445322.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=HYPERLINK("https://www.leilaoonline.net/lote/detalhe/234942", "10015")</f>
      </c>
      <c r="B25" s="4" t="s">
        <f>=HYPERLINK("https://www.leilaoonline.net/lote/detalhe/234942", " SULCADOR. - FR4443088. - LOC. CAARAPÓ")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=HYPERLINK("https://www.leilaoonline.net/lote/detalhe/234961", "10016")</f>
      </c>
      <c r="B26" s="4" t="s">
        <f>=HYPERLINK("https://www.leilaoonline.net/lote/detalhe/234961", "(VEJA VIDEO) TRATOR VALTRA BH180 4X4 HIFLOW; ANO 2012. - FR4435060. - LOC. CAARAPÓ")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=HYPERLINK("https://www.leilaoonline.net/lote/detalhe/234941", "10017")</f>
      </c>
      <c r="B27" s="4" t="s">
        <f>=HYPERLINK("https://www.leilaoonline.net/lote/detalhe/234941", " TRATOR JOHN DEERE 6205 J;  ANO 2016. - FR4435107. - LOC. CAARAPÓ")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=HYPERLINK("https://www.leilaoonline.net/lote/detalhe/234967", "10018")</f>
      </c>
      <c r="B28" s="4" t="s">
        <f>=HYPERLINK("https://www.leilaoonline.net/lote/detalhe/234967", " TRATOR VALTRA A124 L 4X4; ANO 2019. - FR4435196. - LOC. CAARAPÓ")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=HYPERLINK("https://www.leilaoonline.net/lote/detalhe/234960", "10019")</f>
      </c>
      <c r="B29" s="4" t="s">
        <f>=HYPERLINK("https://www.leilaoonline.net/lote/detalhe/234960", "(VEJA VIDEO) TRATOR CASE MX 340; ANO 2018. - FR4435194. -  LOC. CAARAPÓ 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275.000,00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=HYPERLINK("https://www.leilaoonline.net/lote/detalhe/234948", "10020")</f>
      </c>
      <c r="B30" s="4" t="s">
        <f>=HYPERLINK("https://www.leilaoonline.net/lote/detalhe/234948", " TRATOR CASE MX 340; ANO 2018. - FR4435200. -  LOC. CAARAPÓ")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180.000,00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=HYPERLINK("https://www.leilaoonline.net/lote/detalhe/234943", "10021")</f>
      </c>
      <c r="B31" s="4" t="s">
        <f>=HYPERLINK("https://www.leilaoonline.net/lote/detalhe/234943", "TRATOR CASE MX 340 REMAPEADO; ANO 2018. - FR4435193. - LOC. CAARAPÓ")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215.000,00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=HYPERLINK("https://www.leilaoonline.net/lote/detalhe/234959", "10022")</f>
      </c>
      <c r="B32" s="4" t="s">
        <f>=HYPERLINK("https://www.leilaoonline.net/lote/detalhe/234959", " PEÇAS DIVERSAS; VIDROS; PARABRISA;  AMORTECEDORES; VOLANTE,  8 ALTERNADORES;  APROX. 10 MOTORES DE PARTIDA. - S/FR. - LOC. CAARAPÓ")</f>
      </c>
      <c r="C32" s="4" t="inlineStr">
        <is>
          <t>Vendido</t>
        </is>
      </c>
      <c r="D32" s="4" t="inlineStr">
        <is>
          <t>17</t>
        </is>
      </c>
      <c r="E32" s="5" t="inlineStr">
        <is>
          <t>3.800,00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=HYPERLINK("https://www.leilaoonline.net/lote/detalhe/234964", "10023")</f>
      </c>
      <c r="B33" s="4" t="s">
        <f>=HYPERLINK("https://www.leilaoonline.net/lote/detalhe/234964", "(VEJA VIDEO) CAMINHÃO SCANIA P124 CB6X4NZ 360; ANO 2001/2001; BRANCO; CARROCERIA PRANCHA. - FR5001252. - LOC. PASSATEMPO")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=HYPERLINK("https://www.leilaoonline.net/lote/detalhe/234963", "10024")</f>
      </c>
      <c r="B34" s="4" t="s">
        <f>=HYPERLINK("https://www.leilaoonline.net/lote/detalhe/234963", "(VEJA VIDEO) CAMINHÃO VOLKSWAGEN 15.180; ANO 2000/2000; BRANCO; CARROCERIA PRANCHA. - FR4001152. - LOC. PASSATEMPO")</f>
      </c>
      <c r="C34" s="4" t="inlineStr">
        <is>
          <t>Vendido</t>
        </is>
      </c>
      <c r="D34" s="4" t="inlineStr">
        <is>
          <t>65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=HYPERLINK("https://www.leilaoonline.net/lote/detalhe/234962", "10025")</f>
      </c>
      <c r="B35" s="4" t="s">
        <f>=HYPERLINK("https://www.leilaoonline.net/lote/detalhe/234962", "TRANSBORDO CIVEMASA TAC 13000; ANO 2008. - FR9004114. - LOC. PASSATEMPO")</f>
      </c>
      <c r="C35" s="4" t="inlineStr">
        <is>
          <t>Vendido</t>
        </is>
      </c>
      <c r="D35" s="4" t="inlineStr">
        <is>
          <t>2</t>
        </is>
      </c>
      <c r="E35" s="5" t="inlineStr">
        <is>
          <t>11.000,00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=HYPERLINK("https://www.leilaoonline.net/lote/detalhe/234966", "10026")</f>
      </c>
      <c r="B36" s="4" t="s">
        <f>=HYPERLINK("https://www.leilaoonline.net/lote/detalhe/234966", "TRANSBORDO CIVEMASA TAC 13000; ANO 2008. - FR5004792. - LOC. PASSATEMPO")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=HYPERLINK("https://www.leilaoonline.net/lote/detalhe/234971", "10027")</f>
      </c>
      <c r="B37" s="4" t="s">
        <f>=HYPERLINK("https://www.leilaoonline.net/lote/detalhe/234971", "TRANSBORDO CIVEMASA TAC 13000; ANO 2008. - FR4004130. - LOC. PASSATEMPO")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=HYPERLINK("https://www.leilaoonline.net/lote/detalhe/234965", "10028")</f>
      </c>
      <c r="B38" s="4" t="s">
        <f>=HYPERLINK("https://www.leilaoonline.net/lote/detalhe/234965", "TRANSBORDO CIVEMASA TAC 13000; ANO 2008. - FR5004798. - LOC. PASSATEMPO")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=HYPERLINK("https://www.leilaoonline.net/lote/detalhe/234969", "10029")</f>
      </c>
      <c r="B39" s="4" t="s">
        <f>=HYPERLINK("https://www.leilaoonline.net/lote/detalhe/234969", "SUCATA DE SEMI REBOQUE. - FR4691. - LOC. PASSATEMPO")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=HYPERLINK("https://www.leilaoonline.net/lote/detalhe/234974", "10030")</f>
      </c>
      <c r="B40" s="4" t="s">
        <f>=HYPERLINK("https://www.leilaoonline.net/lote/detalhe/234974", "SUCATA DE SEMI REBOQUE. - FR64907. - LOC. PASSATEMPO")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=HYPERLINK("https://www.leilaoonline.net/lote/detalhe/234973", "10031")</f>
      </c>
      <c r="B41" s="4" t="s">
        <f>=HYPERLINK("https://www.leilaoonline.net/lote/detalhe/234973", "SUCATA DE SEMI REBOQUE. - FR4690. -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=HYPERLINK("https://www.leilaoonline.net/lote/detalhe/234979", "10032")</f>
      </c>
      <c r="B42" s="4" t="s">
        <f>=HYPERLINK("https://www.leilaoonline.net/lote/detalhe/234979", "EMPACOTADEIRAS E ENFARDADEIRAS DOSETEC; SEM USO E EMBALADAS. - VEJA DESCRITIVO DE ITENS. - S/FR. - LOC. PASSATEMPO")</f>
      </c>
      <c r="C42" s="4" t="inlineStr">
        <is>
          <t>Vendido</t>
        </is>
      </c>
      <c r="D42" s="4" t="inlineStr">
        <is>
          <t>148</t>
        </is>
      </c>
      <c r="E42" s="5" t="inlineStr">
        <is>
          <t>166.000,00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=HYPERLINK("https://www.leilaoonline.net/lote/detalhe/234968", "10033")</f>
      </c>
      <c r="B43" s="4" t="s">
        <f>=HYPERLINK("https://www.leilaoonline.net/lote/detalhe/234968", "APROX. 53 MOTORES ELÉTRICOS DE TAMANHOS E POTENCIAS DIVERSAS. - S/FR - LOC. PASSATEMPO ")</f>
      </c>
      <c r="C43" s="4" t="inlineStr">
        <is>
          <t>Vendido</t>
        </is>
      </c>
      <c r="D43" s="4" t="inlineStr">
        <is>
          <t>117</t>
        </is>
      </c>
      <c r="E43" s="5" t="inlineStr">
        <is>
          <t>81.200,00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=HYPERLINK("https://www.leilaoonline.net/lote/detalhe/234970", "10034")</f>
      </c>
      <c r="B44" s="4" t="s">
        <f>=HYPERLINK("https://www.leilaoonline.net/lote/detalhe/234970", "REBOQUE COM 1 TANQUE INOX; 1 TANQUE E CX DE AÇO. - S/FR. (VENDA SEM DIREITO A DOCUMENTAÇÃO) - LOC. RIO BRILHANTE")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=HYPERLINK("https://www.leilaoonline.net/lote/detalhe/234978", "10035")</f>
      </c>
      <c r="B45" s="4" t="s">
        <f>=HYPERLINK("https://www.leilaoonline.net/lote/detalhe/234978", "CAMINHÃO MERCEDES BENZ L 2217; ANO 1987/1987; AZUL; CARROCERIA TANQUE DE AÇO. - FR5001216. - LOC. RIO BRILHANTE")</f>
      </c>
      <c r="C45" s="4" t="inlineStr">
        <is>
          <t>Não vendido</t>
        </is>
      </c>
      <c r="D45" s="4" t="inlineStr">
        <is>
          <t>69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=HYPERLINK("https://www.leilaoonline.net/lote/detalhe/234975", "10036")</f>
      </c>
      <c r="B46" s="4" t="s">
        <f>=HYPERLINK("https://www.leilaoonline.net/lote/detalhe/234975", "COLHEDORA JOHN DEERE 3522; ANO 2013. - FR5002013. - LOC. RIO BRILHANTE")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=HYPERLINK("https://www.leilaoonline.net/lote/detalhe/234981", "10037")</f>
      </c>
      <c r="B47" s="4" t="s">
        <f>=HYPERLINK("https://www.leilaoonline.net/lote/detalhe/234981", "DOLLY; ANO 2003. - FR1004124. (VENDA SEM DIREITO A DOCUMENTAÇÃO) - LOC. RIO BRILHANTE ")</f>
      </c>
      <c r="C47" s="4" t="inlineStr">
        <is>
          <t>Vendido</t>
        </is>
      </c>
      <c r="D47" s="4" t="inlineStr">
        <is>
          <t>4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=HYPERLINK("https://www.leilaoonline.net/lote/detalhe/234972", "10038")</f>
      </c>
      <c r="B48" s="4" t="s">
        <f>=HYPERLINK("https://www.leilaoonline.net/lote/detalhe/234972", "DOLLY; ANO 2003. - FR11004137. (VENDA SEM DIREITO A DOCUMENTAÇÃO) - LOC. RIO BRILHANTE")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=HYPERLINK("https://www.leilaoonline.net/lote/detalhe/234976", "10039")</f>
      </c>
      <c r="B49" s="4" t="s">
        <f>=HYPERLINK("https://www.leilaoonline.net/lote/detalhe/234976", "DOLLY; ANO 1997. - FR14004144. (VENDA SEM DIREITO A DOCUMENTAÇÃO) - LOC. RIO BRILHANTE")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=HYPERLINK("https://www.leilaoonline.net/lote/detalhe/234977", "10040")</f>
      </c>
      <c r="B50" s="4" t="s">
        <f>=HYPERLINK("https://www.leilaoonline.net/lote/detalhe/234977", "DOLLY; ANO 2007. - FR5004687. (VENDA SEM DIREITO A DOCUMENTAÇÃO) - LOC. RIO BRILHANTE")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=HYPERLINK("https://www.leilaoonline.net/lote/detalhe/234982", "10041")</f>
      </c>
      <c r="B51" s="4" t="s">
        <f>=HYPERLINK("https://www.leilaoonline.net/lote/detalhe/234982", "DOLLY; ANO 1999. - FR4451521. (VENDA SEM DIREITO A DOCUMENTAÇÃO) - LOC. RIO BRILHANTE")</f>
      </c>
      <c r="C51" s="4" t="inlineStr">
        <is>
          <t>Vendido</t>
        </is>
      </c>
      <c r="D51" s="4" t="inlineStr">
        <is>
          <t>7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=HYPERLINK("https://www.leilaoonline.net/lote/detalhe/234983", "10042")</f>
      </c>
      <c r="B52" s="4" t="s">
        <f>=HYPERLINK("https://www.leilaoonline.net/lote/detalhe/234983", " DOLLY; ANO 1994. - FR14004328. (VENDA SEM DIREITO A DOCUMENTAÇÃO) - LOC. RIO BRILHANTE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=HYPERLINK("https://www.leilaoonline.net/lote/detalhe/234984", "10043")</f>
      </c>
      <c r="B53" s="4" t="s">
        <f>=HYPERLINK("https://www.leilaoonline.net/lote/detalhe/234984", "SEMI REBOQUE RANDONSP SRCA CA; ANO 2010/2011; AMARELO. - FR4451270. - LOC. RIO BRILHANTE")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=HYPERLINK("https://www.leilaoonline.net/lote/detalhe/234993", "10044")</f>
      </c>
      <c r="B54" s="4" t="s">
        <f>=HYPERLINK("https://www.leilaoonline.net/lote/detalhe/234993", " SEMI REBOQUE RANDONSP SRCA CA; ANO 2012/2012; AZUL. - FR70400. - LOC. RIO BRILHANTE 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=HYPERLINK("https://www.leilaoonline.net/lote/detalhe/234990", "10045")</f>
      </c>
      <c r="B55" s="4" t="s">
        <f>=HYPERLINK("https://www.leilaoonline.net/lote/detalhe/234990", "SEMI REBOQUE RANDONSP SRCA CA; ANO 2009/2009; LARANJA. - FR4455136. - LOC. RIO BRILHANTE")</f>
      </c>
      <c r="C55" s="4" t="inlineStr">
        <is>
          <t>Vendido</t>
        </is>
      </c>
      <c r="D55" s="4" t="inlineStr">
        <is>
          <t>28</t>
        </is>
      </c>
      <c r="E55" s="5" t="inlineStr">
        <is>
          <t>57.000,00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=HYPERLINK("https://www.leilaoonline.net/lote/detalhe/234991", "10046")</f>
      </c>
      <c r="B56" s="4" t="s">
        <f>=HYPERLINK("https://www.leilaoonline.net/lote/detalhe/234991", "TRANSBORDO SANTAL 10T; ANO 2010. - FR5004959. - LOC. RIO BRILHANTE")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=HYPERLINK("https://www.leilaoonline.net/lote/detalhe/234980", "10047")</f>
      </c>
      <c r="B57" s="4" t="s">
        <f>=HYPERLINK("https://www.leilaoonline.net/lote/detalhe/234980", " TRANSBORDO SANTAL VT10; ANO 2010. - FR5004758. - LOC. RIO BRILHANTE")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=HYPERLINK("https://www.leilaoonline.net/lote/detalhe/235000", "10048")</f>
      </c>
      <c r="B58" s="4" t="s">
        <f>=HYPERLINK("https://www.leilaoonline.net/lote/detalhe/235000", "TRANSBORDO SANTAL 10T; ANO 2010. - FR8003062 . - LOC. RIO BRILHANTE")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=HYPERLINK("https://www.leilaoonline.net/lote/detalhe/234995", "10049")</f>
      </c>
      <c r="B59" s="4" t="s">
        <f>=HYPERLINK("https://www.leilaoonline.net/lote/detalhe/234995", "TRANSBORDO SANTAL 10T; ANO 2010. - FR9003044 . - LOC. RIO BRILHANTE")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=HYPERLINK("https://www.leilaoonline.net/lote/detalhe/234987", "10050")</f>
      </c>
      <c r="B60" s="4" t="s">
        <f>=HYPERLINK("https://www.leilaoonline.net/lote/detalhe/234987", "TRANSBORDO CIVEMASA TAC 10500; ANO 2009. - FR1003006. - LOC. RIO BRILHANTE")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=HYPERLINK("https://www.leilaoonline.net/lote/detalhe/234994", "10051")</f>
      </c>
      <c r="B61" s="4" t="s">
        <f>=HYPERLINK("https://www.leilaoonline.net/lote/detalhe/234994", "TRANSBORDO SANTAL VT10; ANO 2010. - FR5004762. - LOC. RIO BRILHANTE")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=HYPERLINK("https://www.leilaoonline.net/lote/detalhe/234989", "10052")</f>
      </c>
      <c r="B62" s="4" t="s">
        <f>=HYPERLINK("https://www.leilaoonline.net/lote/detalhe/234989", "TRANSBORDO SANTAL VT10; ANO 2010. - FR5004768. - LOC. RIO BRILHANTE")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=HYPERLINK("https://www.leilaoonline.net/lote/detalhe/234986", "10053")</f>
      </c>
      <c r="B63" s="4" t="s">
        <f>=HYPERLINK("https://www.leilaoonline.net/lote/detalhe/234986", "TRANSBORDO SANTAL VT10 ; ANO 2010. - FR5004763. - LOC. RIO BRILHANTE")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=HYPERLINK("https://www.leilaoonline.net/lote/detalhe/234996", "10054")</f>
      </c>
      <c r="B64" s="4" t="s">
        <f>=HYPERLINK("https://www.leilaoonline.net/lote/detalhe/234996", "SEMI REBOQUE TRANSBORDO USICAMP SRCP E2 10000; ANO 2004/2004; AZUL. - FR5004639. - LOC. RIO BRILHANTE")</f>
      </c>
      <c r="C64" s="4" t="inlineStr">
        <is>
          <t>Vendido</t>
        </is>
      </c>
      <c r="D64" s="4" t="inlineStr">
        <is>
          <t>62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=HYPERLINK("https://www.leilaoonline.net/lote/detalhe/234998", "10055")</f>
      </c>
      <c r="B65" s="4" t="s">
        <f>=HYPERLINK("https://www.leilaoonline.net/lote/detalhe/234998", "TRANSBORDO CIVEMASA TAC 10500; ANO 2010. - FR4445138. - LOC.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14.500,00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=HYPERLINK("https://www.leilaoonline.net/lote/detalhe/234992", "10056")</f>
      </c>
      <c r="B66" s="4" t="s">
        <f>=HYPERLINK("https://www.leilaoonline.net/lote/detalhe/234992", "TRANSBORDO CIVEMASA 10T; ANO 2010. - FR4446147. - LOC. RIO BRILHANTE")</f>
      </c>
      <c r="C66" s="4" t="inlineStr">
        <is>
          <t>Vendido</t>
        </is>
      </c>
      <c r="D66" s="4" t="inlineStr">
        <is>
          <t>3</t>
        </is>
      </c>
      <c r="E66" s="5" t="inlineStr">
        <is>
          <t>12.500,00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=HYPERLINK("https://www.leilaoonline.net/lote/detalhe/234999", "10057")</f>
      </c>
      <c r="B67" s="4" t="s">
        <f>=HYPERLINK("https://www.leilaoonline.net/lote/detalhe/234999", "SUCATA DE SEMI REBOQUE TRANSBORDO RODOMUDA. - FR4004063. - LOC. RIO BRILHANTE")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=HYPERLINK("https://www.leilaoonline.net/lote/detalhe/234997", "10058")</f>
      </c>
      <c r="B68" s="4" t="s">
        <f>=HYPERLINK("https://www.leilaoonline.net/lote/detalhe/234997", "GM S10 ADVANTAGE S; ANO 2011/2011; BRANCO; ÁLCOOL/GASOLINA. - FR9006002. - LOC. RIO BRILHANTE")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=HYPERLINK("https://www.leilaoonline.net/lote/detalhe/234985", "10059")</f>
      </c>
      <c r="B69" s="4" t="s">
        <f>=HYPERLINK("https://www.leilaoonline.net/lote/detalhe/234985", " GM S10 24 RONTAN AMB; ANO 2008/2009; BRANCO; ÁLCOOL/GASOLINA. - FR5006022. - LOC. RIO BRILHANTE")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=HYPERLINK("https://www.leilaoonline.net/lote/detalhe/234988", "10060")</f>
      </c>
      <c r="B70" s="4" t="s">
        <f>=HYPERLINK("https://www.leilaoonline.net/lote/detalhe/234988", "CARRETA DE SERVIÇOS DIVERSOS. - FR9003155. - LOC. RIO BRILHANTE")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=HYPERLINK("https://www.leilaoonline.net/lote/detalhe/235771", "10069")</f>
      </c>
      <c r="B71" s="4" t="s">
        <f>=HYPERLINK("https://www.leilaoonline.net/lote/detalhe/235771", "CAMINHÃO VOLKSWAGEN 26.220 EURO3 WORKER; ANO 2010/2010; BRANCO; CARROCERIA DISTRIBUIDORA DE TORTA. - FR96497/FR98654. - LOC. BARRA")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149.000,00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=HYPERLINK("https://www.leilaoonline.net/lote/detalhe/235797", "10070")</f>
      </c>
      <c r="B72" s="4" t="s">
        <f>=HYPERLINK("https://www.leilaoonline.net/lote/detalhe/235797", "SUBSOLADOR AGROMATÃO. - FR103133. - LOC. BARRA")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=HYPERLINK("https://www.leilaoonline.net/lote/detalhe/235772", "10071")</f>
      </c>
      <c r="B73" s="4" t="s">
        <f>=HYPERLINK("https://www.leilaoonline.net/lote/detalhe/235772", "CHASSI DE GRADE ARADORA. - FR103170. - LOC. BARRA")</f>
      </c>
      <c r="C73" s="4" t="inlineStr">
        <is>
          <t>Vendido</t>
        </is>
      </c>
      <c r="D73" s="4" t="inlineStr">
        <is>
          <t>21</t>
        </is>
      </c>
      <c r="E73" s="5" t="inlineStr">
        <is>
          <t>4.100,00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=HYPERLINK("https://www.leilaoonline.net/lote/detalhe/235763", "10072")</f>
      </c>
      <c r="B74" s="4" t="s">
        <f>=HYPERLINK("https://www.leilaoonline.net/lote/detalhe/235763", "APROX. 7 TON. DE SUCATAS DE IMPLEMENTOS. (VENDA POR KG) - S/FR. - LOC. BARRA")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13.300,00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=HYPERLINK("https://www.leilaoonline.net/lote/detalhe/235780", "10073")</f>
      </c>
      <c r="B75" s="4" t="s">
        <f>=HYPERLINK("https://www.leilaoonline.net/lote/detalhe/235780", " 2 ENXADAS ROTATIVAS HOWARD CH 3000. - FR134077/FR134079. - LOC. BARRA")</f>
      </c>
      <c r="C75" s="4" t="inlineStr">
        <is>
          <t>Vendido</t>
        </is>
      </c>
      <c r="D75" s="4" t="inlineStr">
        <is>
          <t>15</t>
        </is>
      </c>
      <c r="E75" s="5" t="inlineStr">
        <is>
          <t>7.600,00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=HYPERLINK("https://www.leilaoonline.net/lote/detalhe/235775", "10074")</f>
      </c>
      <c r="B76" s="4" t="s">
        <f>=HYPERLINK("https://www.leilaoonline.net/lote/detalhe/235775", "CARRETA SERVIÇOS GERAIS; MÁQ. DE LIMPEZA DE FILTRO; PALHETADEIRA; CARRINHO COM MOTOR E MÁQ. DE SOLDA. - S/FR. - LOC. BARRA")</f>
      </c>
      <c r="C76" s="4" t="inlineStr">
        <is>
          <t>Vendido</t>
        </is>
      </c>
      <c r="D76" s="4" t="inlineStr">
        <is>
          <t>19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=HYPERLINK("https://www.leilaoonline.net/lote/detalhe/235777", "10075")</f>
      </c>
      <c r="B77" s="4" t="s">
        <f>=HYPERLINK("https://www.leilaoonline.net/lote/detalhe/235777", "CAMINHÃO MUNCK VOLKSWAGEN 15.180 EURO3 WORKER; ANO 2010/2010; BRANCO; CARROCERIA DE AÇO COM COMPRESSOR. - FR96600/FR98717. - LOC. BARRA")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155.000,00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=HYPERLINK("https://www.leilaoonline.net/lote/detalhe/235767", "10076")</f>
      </c>
      <c r="B78" s="4" t="s">
        <f>=HYPERLINK("https://www.leilaoonline.net/lote/detalhe/235767", "TRATOR CASE MX 340; ANO 2014. - FR10022. - LOC. BARRA")</f>
      </c>
      <c r="C78" s="4" t="inlineStr">
        <is>
          <t>Vendido</t>
        </is>
      </c>
      <c r="D78" s="4" t="inlineStr">
        <is>
          <t>120</t>
        </is>
      </c>
      <c r="E78" s="5" t="inlineStr">
        <is>
          <t>165.000,00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=HYPERLINK("https://www.leilaoonline.net/lote/detalhe/235762", "10077")</f>
      </c>
      <c r="B79" s="4" t="s">
        <f>=HYPERLINK("https://www.leilaoonline.net/lote/detalhe/235762", "COLHEDORA JOHN DEERE 3522. - FR91518. - LOC.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=HYPERLINK("https://www.leilaoonline.net/lote/detalhe/235798", "10078")</f>
      </c>
      <c r="B80" s="4" t="s">
        <f>=HYPERLINK("https://www.leilaoonline.net/lote/detalhe/235798", "SEMI REBOQUE FACCHINI SRF CF; ANO 2012/2013; CINZA. - S/FR. - LOC. PARAÍSO")</f>
      </c>
      <c r="C80" s="4" t="inlineStr">
        <is>
          <t>Vendido</t>
        </is>
      </c>
      <c r="D80" s="4" t="inlineStr">
        <is>
          <t>27</t>
        </is>
      </c>
      <c r="E80" s="5" t="inlineStr">
        <is>
          <t>66.000,00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=HYPERLINK("https://www.leilaoonline.net/lote/detalhe/235765", "10079")</f>
      </c>
      <c r="B81" s="4" t="s">
        <f>=HYPERLINK("https://www.leilaoonline.net/lote/detalhe/235765", "CAMINHÃO VOLKSWAGEN 8.120 EURO3; ANO 2010/2010; BRANCO; CARROCERIA OFICINA. - FR72523. - LOC. SANTA CÂNDIDA")</f>
      </c>
      <c r="C81" s="4" t="inlineStr">
        <is>
          <t>Vendido</t>
        </is>
      </c>
      <c r="D81" s="4" t="inlineStr">
        <is>
          <t>57</t>
        </is>
      </c>
      <c r="E81" s="5" t="inlineStr">
        <is>
          <t>93.000,00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=HYPERLINK("https://www.leilaoonline.net/lote/detalhe/235757", "10080")</f>
      </c>
      <c r="B82" s="4" t="s">
        <f>=HYPERLINK("https://www.leilaoonline.net/lote/detalhe/235757", "TRATOR VALTRA BH 145; ANO 2013. - FR126066. - LOC. SANTA CÂNDIDA")</f>
      </c>
      <c r="C82" s="4" t="inlineStr">
        <is>
          <t>Vendido</t>
        </is>
      </c>
      <c r="D82" s="4" t="inlineStr">
        <is>
          <t>67</t>
        </is>
      </c>
      <c r="E82" s="5" t="inlineStr">
        <is>
          <t>107.000,00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=HYPERLINK("https://www.leilaoonline.net/lote/detalhe/235805", "10082")</f>
      </c>
      <c r="B83" s="4" t="s">
        <f>=HYPERLINK("https://www.leilaoonline.net/lote/detalhe/235805", "MOTO-BOMBA SIEMENS; MOD. DN 150 E PAINEL. - FR241463. - LOC. SANTA CÂNDIDA")</f>
      </c>
      <c r="C83" s="4" t="inlineStr">
        <is>
          <t>Vendido</t>
        </is>
      </c>
      <c r="D83" s="4" t="inlineStr">
        <is>
          <t>26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=HYPERLINK("https://www.leilaoonline.net/lote/detalhe/235790", "10083")</f>
      </c>
      <c r="B84" s="4" t="s">
        <f>=HYPERLINK("https://www.leilaoonline.net/lote/detalhe/235790", "CAMINHÃO VOLKSWAGEN 31.330 CRC 6X4; ANO 2014/2015; BRANCO; CARROCERIA TRANSBORDO. - FR96694/FR98674. - LOC. DIAMANTE")</f>
      </c>
      <c r="C84" s="4" t="inlineStr">
        <is>
          <t>Lote retirado</t>
        </is>
      </c>
      <c r="D84" s="4" t="inlineStr">
        <is>
          <t>31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=HYPERLINK("https://www.leilaoonline.net/lote/detalhe/235794", "10086")</f>
      </c>
      <c r="B85" s="4" t="s">
        <f>=HYPERLINK("https://www.leilaoonline.net/lote/detalhe/235794", "APROX. 15 TON. DE SUCATA DE INOX COM FERRO. (VENDA POR KG) - S/FR. - LOC. GASA")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28.500,00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=HYPERLINK("https://www.leilaoonline.net/lote/detalhe/235799", "10087")</f>
      </c>
      <c r="B86" s="4" t="s">
        <f>=HYPERLINK("https://www.leilaoonline.net/lote/detalhe/235799", "CAMINHÃO VOLKSWAGEN 31.320 CNC 6X4; ANO 2010/2010; BRANCO; CARROCERIA BAZUKA. - FR88170. - LOC. GASA")</f>
      </c>
      <c r="C86" s="4" t="inlineStr">
        <is>
          <t>Não vendido</t>
        </is>
      </c>
      <c r="D86" s="4" t="inlineStr">
        <is>
          <t>72</t>
        </is>
      </c>
      <c r="E86" s="5" t="inlineStr">
        <is>
          <t>91.000,00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=HYPERLINK("https://www.leilaoonline.net/lote/detalhe/235806", "10088")</f>
      </c>
      <c r="B87" s="4" t="s">
        <f>=HYPERLINK("https://www.leilaoonline.net/lote/detalhe/235806", "CAMINHÃO VOLKSWAGEN 26.280 6X4; ANO 2012/2013; BRANCO; CARROCERIA TRANSBORDO ANTONIOSI ATA 12000 SC; ANO 2012. - FR88168/FR140407. - LOC. GASA")</f>
      </c>
      <c r="C87" s="4" t="inlineStr">
        <is>
          <t>Não vendido</t>
        </is>
      </c>
      <c r="D87" s="4" t="inlineStr">
        <is>
          <t>71</t>
        </is>
      </c>
      <c r="E87" s="5" t="inlineStr">
        <is>
          <t>90.000,00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=HYPERLINK("https://www.leilaoonline.net/lote/detalhe/235801", "10089")</f>
      </c>
      <c r="B88" s="4" t="s">
        <f>=HYPERLINK("https://www.leilaoonline.net/lote/detalhe/235801", "CAMINHÃO VOLKSWAGEN 31.320 CNC 6X4; ANO 2010/2010; BRANCO; CARROCERIA TRANSBORDO ANTONIOSI. - FR88173. - LOC. GASA")</f>
      </c>
      <c r="C88" s="4" t="inlineStr">
        <is>
          <t>Não vendido</t>
        </is>
      </c>
      <c r="D88" s="4" t="inlineStr">
        <is>
          <t>96</t>
        </is>
      </c>
      <c r="E88" s="5" t="inlineStr">
        <is>
          <t>116.000,00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=HYPERLINK("https://www.leilaoonline.net/lote/detalhe/235787", "10090")</f>
      </c>
      <c r="B89" s="4" t="s">
        <f>=HYPERLINK("https://www.leilaoonline.net/lote/detalhe/235787", "CAMINHÃO VOLKSWAGEN 31.320 CNC 6X4; ANO 2010/2010; BRANCO; CARROCERIA TRANSBORDO ANTONIOSI. - FR88178. - LOC. GASA")</f>
      </c>
      <c r="C89" s="4" t="inlineStr">
        <is>
          <t>Não vendido</t>
        </is>
      </c>
      <c r="D89" s="4" t="inlineStr">
        <is>
          <t>90</t>
        </is>
      </c>
      <c r="E89" s="5" t="inlineStr">
        <is>
          <t>111.000,00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=HYPERLINK("https://www.leilaoonline.net/lote/detalhe/235793", "10091")</f>
      </c>
      <c r="B90" s="4" t="s">
        <f>=HYPERLINK("https://www.leilaoonline.net/lote/detalhe/235793", "CAMINHÃO TRANSBORDO GRUNNER ATR320X QUEIMADO. (VENDA SEM DIREITO A DOCUMENTAÇÃO) - FR188863. - LOC. GASA")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34.000,00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=HYPERLINK("https://www.leilaoonline.net/lote/detalhe/235769", "10092")</f>
      </c>
      <c r="B91" s="4" t="s">
        <f>=HYPERLINK("https://www.leilaoonline.net/lote/detalhe/235769", "TRATOR VALTRA BH210; ANO 2015. - FR18894. - LOC. MUNDIAL")</f>
      </c>
      <c r="C91" s="4" t="inlineStr">
        <is>
          <t>Não vendido</t>
        </is>
      </c>
      <c r="D91" s="4" t="inlineStr">
        <is>
          <t>60</t>
        </is>
      </c>
      <c r="E91" s="5" t="inlineStr">
        <is>
          <t>89.000,00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=HYPERLINK("https://www.leilaoonline.net/lote/detalhe/235768", "10093")</f>
      </c>
      <c r="B92" s="4" t="s">
        <f>=HYPERLINK("https://www.leilaoonline.net/lote/detalhe/235768", "CARRETA DISTRIBUIDORA DE TORTA. - FR112755. - LOC MUNDIAL")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=HYPERLINK("https://www.leilaoonline.net/lote/detalhe/235808", "10094")</f>
      </c>
      <c r="B93" s="4" t="s">
        <f>=HYPERLINK("https://www.leilaoonline.net/lote/detalhe/235808", "TRATOR JOHN DEERE 7195J; ANO 2012. - FR360670. - LOC. UNIVALEM ")</f>
      </c>
      <c r="C93" s="4" t="inlineStr">
        <is>
          <t>Vendido</t>
        </is>
      </c>
      <c r="D93" s="4" t="inlineStr">
        <is>
          <t>40</t>
        </is>
      </c>
      <c r="E93" s="5" t="inlineStr">
        <is>
          <t>72.000,00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=HYPERLINK("https://www.leilaoonline.net/lote/detalhe/235782", "10095")</f>
      </c>
      <c r="B94" s="4" t="s">
        <f>=HYPERLINK("https://www.leilaoonline.net/lote/detalhe/235782", " DOLLY. (VENDA SEM DIREITO A DOCUMENTAÇÃO) - FR88564. - LOC. UNIVALEM")</f>
      </c>
      <c r="C94" s="4" t="inlineStr">
        <is>
          <t>Vendido</t>
        </is>
      </c>
      <c r="D94" s="4" t="inlineStr">
        <is>
          <t>11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=HYPERLINK("https://www.leilaoonline.net/lote/detalhe/235760", "10096")</f>
      </c>
      <c r="B95" s="4" t="s">
        <f>=HYPERLINK("https://www.leilaoonline.net/lote/detalhe/235760", "SUCATA DE TRATOR QUEIMADO. - S/FR. - LOC. DESTIVALE")</f>
      </c>
      <c r="C95" s="4" t="inlineStr">
        <is>
          <t>Vendido</t>
        </is>
      </c>
      <c r="D95" s="4" t="inlineStr">
        <is>
          <t>76</t>
        </is>
      </c>
      <c r="E95" s="5" t="inlineStr">
        <is>
          <t>54.000,00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=HYPERLINK("https://www.leilaoonline.net/lote/detalhe/235756", "10097")</f>
      </c>
      <c r="B96" s="4" t="s">
        <f>=HYPERLINK("https://www.leilaoonline.net/lote/detalhe/235756", "TRATOR VALTRA. - FR84281. - LOC. DESTIVALE")</f>
      </c>
      <c r="C96" s="4" t="inlineStr">
        <is>
          <t>Vendido</t>
        </is>
      </c>
      <c r="D96" s="4" t="inlineStr">
        <is>
          <t>64</t>
        </is>
      </c>
      <c r="E96" s="5" t="inlineStr">
        <is>
          <t>83.000,00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=HYPERLINK("https://www.leilaoonline.net/lote/detalhe/235783", "10098")</f>
      </c>
      <c r="B97" s="4" t="s">
        <f>=HYPERLINK("https://www.leilaoonline.net/lote/detalhe/235783", "CARRETA ESPARRAMADORA CALCAREO SOLLUS; ANO 2006. - FR91791. - LOC. DESTIVALE")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=HYPERLINK("https://www.leilaoonline.net/lote/detalhe/235779", "10099")</f>
      </c>
      <c r="B98" s="4" t="s">
        <f>=HYPERLINK("https://www.leilaoonline.net/lote/detalhe/235779", "REBOQUE FNV FRUEHAUF; ANO 1982/1982; AZUL; COM TRANSBORDO ANTONIOSI ATA 12000 SJ; ANO 2010. - FR91584/FR46735. - LOC. DESTIVALE")</f>
      </c>
      <c r="C98" s="4" t="inlineStr">
        <is>
          <t>Vendido</t>
        </is>
      </c>
      <c r="D98" s="4" t="inlineStr">
        <is>
          <t>11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=HYPERLINK("https://www.leilaoonline.net/lote/detalhe/233338", "11269")</f>
      </c>
      <c r="B99" s="4" t="s">
        <f>=HYPERLINK("https://www.leilaoonline.net/lote/detalhe/233338", "PLANTADORA DE CANA ATA PCP 1102; ANO 2012. - FR92830. - LOC. JUNQUEIRA")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=HYPERLINK("https://www.leilaoonline.net/lote/detalhe/235807", "16564")</f>
      </c>
      <c r="B100" s="4" t="s">
        <f>=HYPERLINK("https://www.leilaoonline.net/lote/detalhe/235807", "PLANTADORA DMB. - FR84707. - LOC. BENALCOOL")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=HYPERLINK("https://www.leilaoonline.net/lote/detalhe/233282", "17332")</f>
      </c>
      <c r="B101" s="4" t="s">
        <f>=HYPERLINK("https://www.leilaoonline.net/lote/detalhe/233282", "CARRETA FARDO DE PALHA M12010, ANO 2012. - FR48311. - LOC. IPAUSSU")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=HYPERLINK("https://www.leilaoonline.net/lote/detalhe/233289", "31342")</f>
      </c>
      <c r="B102" s="4" t="s">
        <f>=HYPERLINK("https://www.leilaoonline.net/lote/detalhe/233289", "TRANSBORDO CIVEMASA TAC 13000; ANO 2008. - FR5004802. - LOC PASSATEMPO")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=HYPERLINK("https://www.leilaoonline.net/lote/detalhe/235210", "31344")</f>
      </c>
      <c r="B103" s="4" t="s">
        <f>=HYPERLINK("https://www.leilaoonline.net/lote/detalhe/235210", "SEMI REBOQUE RANDON SR CA; ANO 1999/1999; VERDE. - FR10004048. - LOC. PASSATEMPO")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=HYPERLINK("https://www.leilaoonline.net/lote/detalhe/235193", "31346")</f>
      </c>
      <c r="B104" s="4" t="s">
        <f>=HYPERLINK("https://www.leilaoonline.net/lote/detalhe/235193", "SEMI REBOQUE RANDON SR CA; ANO 2007/2007; AZUL. (DOLLY VENDIDO SEM DIREITO A DOCUMENTAÇÃO) - FR500467/FR5004756. - LOC. PASSATEMPO")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=HYPERLINK("https://www.leilaoonline.net/lote/detalhe/235194", "31347")</f>
      </c>
      <c r="B105" s="4" t="s">
        <f>=HYPERLINK("https://www.leilaoonline.net/lote/detalhe/235194", "SEMI-REBOQUE RANDON SR CA; ANO 2007/2007; AZUL. - FR5004908. - LOC PASSATEMPO")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=HYPERLINK("https://www.leilaoonline.net/lote/detalhe/235162", "31349")</f>
      </c>
      <c r="B106" s="4" t="s">
        <f>=HYPERLINK("https://www.leilaoonline.net/lote/detalhe/235162", "SEMI REBOQUE RANDON SR CA; ANO 2007/2007; AZUL. - FR5004675. - LOC. PASSATEMPO")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=HYPERLINK("https://www.leilaoonline.net/lote/detalhe/235161", "31350")</f>
      </c>
      <c r="B107" s="4" t="s">
        <f>=HYPERLINK("https://www.leilaoonline.net/lote/detalhe/235161", "SEMI REBOQUE RANDON SR CA; ANO 2006/2007; VERDE. - FR11004299. - LOC. PASSATEMPO")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=HYPERLINK("https://www.leilaoonline.net/lote/detalhe/233307", "31389")</f>
      </c>
      <c r="B108" s="4" t="s">
        <f>=HYPERLINK("https://www.leilaoonline.net/lote/detalhe/233307", "TRANSBORDO SANTA IZABEL TCS 12T; ANO 2010. - FR164307. - LOC. JATAÍ")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=HYPERLINK("https://www.leilaoonline.net/lote/detalhe/233308", "31390")</f>
      </c>
      <c r="B109" s="4" t="s">
        <f>=HYPERLINK("https://www.leilaoonline.net/lote/detalhe/233308", "TRANSBORDO SANTA IZABEL TCS 12T; ANO 2010. - FR22727. - LOC. JATAÍ")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=HYPERLINK("https://www.leilaoonline.net/lote/detalhe/233427", "31391")</f>
      </c>
      <c r="B110" s="4" t="s">
        <f>=HYPERLINK("https://www.leilaoonline.net/lote/detalhe/233427", "TRANSBORDO SANTA IZABEL TCS 12T; ANO 2010. - FR164322. - LOC. JATAÍ")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=HYPERLINK("https://www.leilaoonline.net/lote/detalhe/233309", "31392")</f>
      </c>
      <c r="B111" s="4" t="s">
        <f>=HYPERLINK("https://www.leilaoonline.net/lote/detalhe/233309", "TRANSBORDO SMR 10500 10T; ANO 2008. - FR141357. - LOC. JATAÍ")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=HYPERLINK("https://www.leilaoonline.net/lote/detalhe/233322", "31439")</f>
      </c>
      <c r="B112" s="4" t="s">
        <f>=HYPERLINK("https://www.leilaoonline.net/lote/detalhe/233322", "CARRETA SERVIÇOS DIVERSOS; ANO 2012. - FR10003166. - LOC CONTINENTAL")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=HYPERLINK("https://www.leilaoonline.net/lote/detalhe/233323", "31443")</f>
      </c>
      <c r="B113" s="4" t="s">
        <f>=HYPERLINK("https://www.leilaoonline.net/lote/detalhe/233323", "2 CARRETINHAS. - FR10003212/FR10003213. - LOC CONTINENTAL")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=HYPERLINK("https://www.leilaoonline.net/lote/detalhe/233413", "31456")</f>
      </c>
      <c r="B114" s="4" t="s">
        <f>=HYPERLINK("https://www.leilaoonline.net/lote/detalhe/233413", " SISTEMA ABAST. BAZUKA MIX 12.0 STD SOLLUS; ANO 2014. - FR140600. - LOC.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=HYPERLINK("https://www.leilaoonline.net/lote/detalhe/233278", "31457")</f>
      </c>
      <c r="B115" s="4" t="s">
        <f>=HYPERLINK("https://www.leilaoonline.net/lote/detalhe/233278", "PREPARADOR DE SOLO PSPC ANTONIOSI; ANO 2013. - FR140003. - LOC.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=HYPERLINK("https://www.leilaoonline.net/lote/detalhe/233321", "31506")</f>
      </c>
      <c r="B116" s="4" t="s">
        <f>=HYPERLINK("https://www.leilaoonline.net/lote/detalhe/233321", "TRANSBORDO ANTONIOSI ATA 12000; CAP. 12 TON. ANO 2015. - FR188712. - LOC. GASA")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=HYPERLINK("https://www.leilaoonline.net/lote/detalhe/233317", "31507")</f>
      </c>
      <c r="B117" s="4" t="s">
        <f>=HYPERLINK("https://www.leilaoonline.net/lote/detalhe/233317", "TRANSBORDO ANTONIOSI ATA 12000; CAP. 12 TON. ANO 2015. - FR188733. - LOC. GASA")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=HYPERLINK("https://www.leilaoonline.net/lote/detalhe/233320", "31509")</f>
      </c>
      <c r="B118" s="4" t="s">
        <f>=HYPERLINK("https://www.leilaoonline.net/lote/detalhe/233320", "TRANSBORDO ANTONIOSI ATA 12000; CAP. 12 TON. ANO 2015. - FR188700. - LOC. GASA")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=HYPERLINK("https://www.leilaoonline.net/lote/detalhe/233329", "31511")</f>
      </c>
      <c r="B119" s="4" t="s">
        <f>=HYPERLINK("https://www.leilaoonline.net/lote/detalhe/233329", "TRANSBORDO ANTONIOSI ATA 12000; CAP. 12 TON. ANO 2015. - FR188734. - LOC. GASA")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=HYPERLINK("https://www.leilaoonline.net/lote/detalhe/233272", "31529")</f>
      </c>
      <c r="B120" s="4" t="s">
        <f>=HYPERLINK("https://www.leilaoonline.net/lote/detalhe/233272", "CAMINHÃO MERCEDES BENZ AXOR 3344S 6X4; ANO 2014/2014; BRANCA. (SEM MOTOR) - FR362091. - LOC BENALCOOL  (VENDA SOMENTE PARA COMPRADORES DO ESTADO DE SÃO PAULO)")</f>
      </c>
      <c r="C120" s="4" t="inlineStr">
        <is>
          <t>Vendido</t>
        </is>
      </c>
      <c r="D120" s="4" t="inlineStr">
        <is>
          <t>16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=HYPERLINK("https://www.leilaoonline.net/lote/detalhe/236676", "31726")</f>
      </c>
      <c r="B121" s="4" t="s">
        <f>=HYPERLINK("https://www.leilaoonline.net/lote/detalhe/236676", " 2 TANQUES DE PLÁSTICOS. - FR237884 / FR237885. - LOC. CAARAPÓ")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=HYPERLINK("https://www.leilaoonline.net/lote/detalhe/236677", "31727")</f>
      </c>
      <c r="B122" s="4" t="s">
        <f>=HYPERLINK("https://www.leilaoonline.net/lote/detalhe/236677", " 2 TANQUES DE PLÁSTICOS. - FR237886 / FR237887. - LOC. CAARAPÓ")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=HYPERLINK("https://www.leilaoonline.net/lote/detalhe/233274", "31733")</f>
      </c>
      <c r="B123" s="4" t="s">
        <f>=HYPERLINK("https://www.leilaoonline.net/lote/detalhe/233274", "TRATOR JOHN DEERE 7210J 4X4; ANO 2016. - FR4435154. - LOC. CAARAPÓ")</f>
      </c>
      <c r="C123" s="4" t="inlineStr">
        <is>
          <t>Não vendido</t>
        </is>
      </c>
      <c r="D123" s="4" t="inlineStr">
        <is>
          <t>35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=HYPERLINK("https://www.leilaoonline.net/lote/detalhe/233339", "31755")</f>
      </c>
      <c r="B124" s="4" t="s">
        <f>=HYPERLINK("https://www.leilaoonline.net/lote/detalhe/233339", "ÁREA DE VIVÊNCIA 04 LUGARES; AZUL. - FR13004206. - LOC. MB")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=HYPERLINK("https://www.leilaoonline.net/lote/detalhe/233391", "31811")</f>
      </c>
      <c r="B125" s="4" t="s">
        <f>=HYPERLINK("https://www.leilaoonline.net/lote/detalhe/233391", "LOTE CONTENDO: 03 DESENLEIRADORES. - FR103095/ FR103096/ FR103094. - LOC. BARRA")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=HYPERLINK("https://www.leilaoonline.net/lote/detalhe/233390", "31815")</f>
      </c>
      <c r="B126" s="4" t="s">
        <f>=HYPERLINK("https://www.leilaoonline.net/lote/detalhe/233390", " 02 ESTEIRAS DE 1,00X1,50; 02 DETECTORES DE METAL; 01 QUEBRA TORRÃO DE AÇUCAR; 01 ESTEIRA CURVA 1,00X2,00 APROX. - FR202769. - LOC. BARRA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=HYPERLINK("https://www.leilaoonline.net/lote/detalhe/233414", "31925")</f>
      </c>
      <c r="B127" s="4" t="s">
        <f>=HYPERLINK("https://www.leilaoonline.net/lote/detalhe/233414", "TRANSBORDO SANTAL 10500; ANO 2012. - FR5003039. - LOC. PASSATEMPO")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=HYPERLINK("https://www.leilaoonline.net/lote/detalhe/233415", "31926")</f>
      </c>
      <c r="B128" s="4" t="s">
        <f>=HYPERLINK("https://www.leilaoonline.net/lote/detalhe/233415", "TRANSBORDO SANTAL 10500; ANO 2012. - FR5003038. - LOC. PASSATEMPO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=HYPERLINK("https://www.leilaoonline.net/lote/detalhe/233288", "31927")</f>
      </c>
      <c r="B129" s="4" t="s">
        <f>=HYPERLINK("https://www.leilaoonline.net/lote/detalhe/233288", "TRANSBORDO SANTAL VT 10; ANO 2011. - FR9003053. - LOC. PASSATEMPO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=HYPERLINK("https://www.leilaoonline.net/lote/detalhe/236088", "32030")</f>
      </c>
      <c r="B130" s="4" t="s">
        <f>=HYPERLINK("https://www.leilaoonline.net/lote/detalhe/236088", "TRATOR VALTRA BM 125; ANO 2008. (SUCATEADO) - FR163428. - LOC. ARARAQUARA ")</f>
      </c>
      <c r="C130" s="4" t="inlineStr">
        <is>
          <t>Vendido</t>
        </is>
      </c>
      <c r="D130" s="4" t="inlineStr">
        <is>
          <t>61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=HYPERLINK("https://www.leilaoonline.net/lote/detalhe/233284", "32051")</f>
      </c>
      <c r="B131" s="4" t="s">
        <f>=HYPERLINK("https://www.leilaoonline.net/lote/detalhe/233284", "HIDROROLL METALMAG; ANO 2008. (ROLÃO DE VINHAÇA) - FR48182. - LOC. IPAUSSU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=HYPERLINK("https://www.leilaoonline.net/lote/detalhe/233963", "32084")</f>
      </c>
      <c r="B132" s="4" t="s">
        <f>=HYPERLINK("https://www.leilaoonline.net/lote/detalhe/233963", "TRATOR CASE MX 260 MAGNUM 4X4; ANO 2017. - FR20373. - LOC. SANTA CÂNDIDA")</f>
      </c>
      <c r="C132" s="4" t="inlineStr">
        <is>
          <t>Não vendido</t>
        </is>
      </c>
      <c r="D132" s="4" t="inlineStr">
        <is>
          <t>34</t>
        </is>
      </c>
      <c r="E132" s="5" t="inlineStr">
        <is>
          <t>132.500,00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=HYPERLINK("https://www.leilaoonline.net/lote/detalhe/233270", "32089")</f>
      </c>
      <c r="B133" s="4" t="s">
        <f>=HYPERLINK("https://www.leilaoonline.net/lote/detalhe/233270", "3 SILOS NAS MEDIDAS: Nº 1 CAP. 193M³ MED. 0,80X6,35X12M (SAI-LP-0009) - Nº 2 CAP. 203M³ MED. 0,80X5,46X12,74M - (SAI-LP-0010) - Nº 3 CAP. 193M³ MED. 0,80X6,35X12M (SAI-LP-0011) UMA TORRE ELEVADORA - LOC. LAGOA DA PRATA")</f>
      </c>
      <c r="C133" s="4" t="inlineStr">
        <is>
          <t>Não vendido</t>
        </is>
      </c>
      <c r="D133" s="4" t="inlineStr">
        <is>
          <t>34</t>
        </is>
      </c>
      <c r="E133" s="5" t="inlineStr">
        <is>
          <t>76.000,00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=HYPERLINK("https://www.leilaoonline.net/lote/detalhe/233397", "32094")</f>
      </c>
      <c r="B134" s="4" t="s">
        <f>=HYPERLINK("https://www.leilaoonline.net/lote/detalhe/233397", " DESENVERNIZADEIRA. - S/FR. - LOC. MARACAÍ")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=HYPERLINK("https://www.leilaoonline.net/lote/detalhe/235288", "32139")</f>
      </c>
      <c r="B135" s="4" t="s">
        <f>=HYPERLINK("https://www.leilaoonline.net/lote/detalhe/235288", "SUCATAS DE UTENSÍLIOS DIVERSOS; VEJA ESPECIFICAÇÕES DO LOTE. - S/FR. - LOC. DESTIVALE")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=HYPERLINK("https://www.leilaoonline.net/lote/detalhe/235390", "32140")</f>
      </c>
      <c r="B136" s="4" t="s">
        <f>=HYPERLINK("https://www.leilaoonline.net/lote/detalhe/235390", "APROX. 134 PNEUS AGRÍCOLAS/RODOVIÁRIOS USADOS; VEJA DESCRITIVO DE ITENS. - S/FR. - LOC. BARRA")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=HYPERLINK("https://www.leilaoonline.net/lote/detalhe/236089", "32141")</f>
      </c>
      <c r="B137" s="4" t="s">
        <f>=HYPERLINK("https://www.leilaoonline.net/lote/detalhe/236089", "TRATOR MASSEY FERGUSON MF 290 4X2; ANO 1980. - FR115186 - LOC. JATAÍ  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=HYPERLINK("https://www.leilaoonline.net/lote/detalhe/236365", "32142")</f>
      </c>
      <c r="B138" s="4" t="s">
        <f>=HYPERLINK("https://www.leilaoonline.net/lote/detalhe/236365", "FORNO INDUSTRIAL. - S/FR. - LOC. BENALCOOL")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=HYPERLINK("https://www.leilaoonline.net/lote/detalhe/235226", "32545")</f>
      </c>
      <c r="B139" s="4" t="s">
        <f>=HYPERLINK("https://www.leilaoonline.net/lote/detalhe/235226", "CAMINHÃO MERCEDES BENZ L 2219; ANO 1987/1987; BRANCO. (CARROCERIA BASCULANTE) - FR119689. - LOC. SERRA - (VENDA SOMENTE PARA COMPRADORES DO ESTADO DE SÃO PAULO)")</f>
      </c>
      <c r="C139" s="4" t="inlineStr">
        <is>
          <t>Vendido</t>
        </is>
      </c>
      <c r="D139" s="4" t="inlineStr">
        <is>
          <t>37</t>
        </is>
      </c>
      <c r="E139" s="5" t="inlineStr">
        <is>
          <t>54.000,00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=HYPERLINK("https://www.leilaoonline.net/lote/detalhe/233394", "32567")</f>
      </c>
      <c r="B140" s="4" t="s">
        <f>=HYPERLINK("https://www.leilaoonline.net/lote/detalhe/233394", "DESINLEIRADOR/ ENLEIRADOR NEW HOLLAND H5980; VERMELHO. - FR1101. - LOC. BIOMASSA")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=HYPERLINK("https://www.leilaoonline.net/lote/detalhe/233393", "32568")</f>
      </c>
      <c r="B141" s="4" t="s">
        <f>=HYPERLINK("https://www.leilaoonline.net/lote/detalhe/233393", "DESINLEIRADOR/ ENLEIRADOR NEW HOLLAND; AMARELO; ANO 2018. - FR7011590. - LOC. BIOMASSA")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=HYPERLINK("https://www.leilaoonline.net/lote/detalhe/235761", "32604")</f>
      </c>
      <c r="B142" s="4" t="s">
        <f>=HYPERLINK("https://www.leilaoonline.net/lote/detalhe/235761", " ENXADA ROTATIVA HOWARD CH 3000; ANO 2014. - FR48159. - LOC. IPAUSSU")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=HYPERLINK("https://www.leilaoonline.net/lote/detalhe/233316", "32760")</f>
      </c>
      <c r="B143" s="4" t="s">
        <f>=HYPERLINK("https://www.leilaoonline.net/lote/detalhe/233316", "TRANSBORDO ANTONIOSI; ATA 12000; ANO 2015. - FR188707. - LOC. GASA")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=HYPERLINK("https://www.leilaoonline.net/lote/detalhe/233318", "32761")</f>
      </c>
      <c r="B144" s="4" t="s">
        <f>=HYPERLINK("https://www.leilaoonline.net/lote/detalhe/233318", "TRANSBORDO ANTONIOSI; ATA 12000; ANO 2015. - FR188722. - LOC. GASA")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=HYPERLINK("https://www.leilaoonline.net/lote/detalhe/233319", "32762")</f>
      </c>
      <c r="B145" s="4" t="s">
        <f>=HYPERLINK("https://www.leilaoonline.net/lote/detalhe/233319", "TRANSBORDO ANTONIOSI ATA 12.000 12T; ANO 2015. - FR188726. - LOC. GASA 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=HYPERLINK("https://www.leilaoonline.net/lote/detalhe/233326", "32764")</f>
      </c>
      <c r="B146" s="4" t="s">
        <f>=HYPERLINK("https://www.leilaoonline.net/lote/detalhe/233326", "COLHEDORA DE CANA JOHN DEERE 3510; ANO 2008. - FR101438. - LOC. GASA")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=HYPERLINK("https://www.leilaoonline.net/lote/detalhe/233330", "32766")</f>
      </c>
      <c r="B147" s="4" t="s">
        <f>=HYPERLINK("https://www.leilaoonline.net/lote/detalhe/233330", "TRANSBORDO SANTAL; ANO 2013. - FR88953. - LOC. GASA")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=HYPERLINK("https://www.leilaoonline.net/lote/detalhe/233327", "32767")</f>
      </c>
      <c r="B148" s="4" t="s">
        <f>=HYPERLINK("https://www.leilaoonline.net/lote/detalhe/233327", "TRANSBORDO SANTAL; ANO 2013. - FR88954. - LOC. GASA")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=HYPERLINK("https://www.leilaoonline.net/lote/detalhe/233332", "32768")</f>
      </c>
      <c r="B149" s="4" t="s">
        <f>=HYPERLINK("https://www.leilaoonline.net/lote/detalhe/233332", " TRANSBORDO ANTONIOSI. - S/FR. - LOC. GASA")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=HYPERLINK("https://www.leilaoonline.net/lote/detalhe/233328", "32769")</f>
      </c>
      <c r="B150" s="4" t="s">
        <f>=HYPERLINK("https://www.leilaoonline.net/lote/detalhe/233328", "TRANSBORDO; ANO 2009. - FR84973.- LOC. GASA")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=HYPERLINK("https://www.leilaoonline.net/lote/detalhe/233310", "32786")</f>
      </c>
      <c r="B151" s="4" t="s">
        <f>=HYPERLINK("https://www.leilaoonline.net/lote/detalhe/233310", " COLHEDORA JOHN DEERE 3520. - S/FR. - LOC. BENALCOOL")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=HYPERLINK("https://www.leilaoonline.net/lote/detalhe/235297", "32791")</f>
      </c>
      <c r="B152" s="4" t="s">
        <f>=HYPERLINK("https://www.leilaoonline.net/lote/detalhe/235297", " TRANSBORDO SANTAL 2 EIXOS; ANO 2011. - FR14003515. - LOC. SANTA ELISA")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=HYPERLINK("https://www.leilaoonline.net/lote/detalhe/233385", "32801")</f>
      </c>
      <c r="B153" s="4" t="s">
        <f>=HYPERLINK("https://www.leilaoonline.net/lote/detalhe/233385", " 2 CONJUNTOS DE ESCADA E BRAÇO ARTICULADO PARA ABSTECIMENTO. - FR293878/FR292340/FR292802/FR292951/FR293420. - LOC. PASSATEMPO")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=HYPERLINK("https://www.leilaoonline.net/lote/detalhe/233315", "32849")</f>
      </c>
      <c r="B154" s="4" t="s">
        <f>=HYPERLINK("https://www.leilaoonline.net/lote/detalhe/233315", "TRANSBORDO ANTONIOSI ATA 12000; CAP. 12 TON. ANO 2015. - FR188715. - LOC. GASA")</f>
      </c>
      <c r="C154" s="4" t="inlineStr">
        <is>
          <t>Vendido</t>
        </is>
      </c>
      <c r="D154" s="4" t="inlineStr">
        <is>
          <t>9</t>
        </is>
      </c>
      <c r="E154" s="5" t="inlineStr">
        <is>
          <t>18.000,00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=HYPERLINK("https://www.leilaoonline.net/lote/detalhe/233314", "32850")</f>
      </c>
      <c r="B155" s="4" t="s">
        <f>=HYPERLINK("https://www.leilaoonline.net/lote/detalhe/233314", "TRANSBORDO ANTONIOSI ATA 12000; CAP. 12 TON. ANO 2015. - FR188717. - LOC. GASA")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=HYPERLINK("https://www.leilaoonline.net/lote/detalhe/233313", "32851")</f>
      </c>
      <c r="B156" s="4" t="s">
        <f>=HYPERLINK("https://www.leilaoonline.net/lote/detalhe/233313", "TRANSBORDO ANTONIOSI ATA 12000; CAP. 12 TON. ANO 2015. - FR188731. - LOC. GASA")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=HYPERLINK("https://www.leilaoonline.net/lote/detalhe/233275", "32865")</f>
      </c>
      <c r="B157" s="4" t="s">
        <f>=HYPERLINK("https://www.leilaoonline.net/lote/detalhe/233275", "CAMINHÃO MERCEDES BENZ AXOR 3344S 6X4; ANO 2014/2014; BRANCO. - FR362060 - LOC. BONFIM ")</f>
      </c>
      <c r="C157" s="4" t="inlineStr">
        <is>
          <t>Vendido</t>
        </is>
      </c>
      <c r="D157" s="4" t="inlineStr">
        <is>
          <t>84</t>
        </is>
      </c>
      <c r="E157" s="5" t="inlineStr">
        <is>
          <t>112.000,00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=HYPERLINK("https://www.leilaoonline.net/lote/detalhe/233331", "32932")</f>
      </c>
      <c r="B158" s="4" t="s">
        <f>=HYPERLINK("https://www.leilaoonline.net/lote/detalhe/233331", "HIDRO ROLL TURBOMAQ. - FR20164. - LOC. SANTA CÂNDIDA")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=HYPERLINK("https://www.leilaoonline.net/lote/detalhe/233388", "32955")</f>
      </c>
      <c r="B159" s="4" t="s">
        <f>=HYPERLINK("https://www.leilaoonline.net/lote/detalhe/233388", "ENXADA ROTATIVA HOWARD ENGUNERING LIMITED; ANO 2014. - FR84719. - LOC. JATAÍ")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=HYPERLINK("https://www.leilaoonline.net/lote/detalhe/233395", "32964")</f>
      </c>
      <c r="B160" s="4" t="s">
        <f>=HYPERLINK("https://www.leilaoonline.net/lote/detalhe/233395", " 2 CARRETAS DE TRANSPORTE DE TUBOS; 1 CARRETA SERVIÇOS DIVERSOS. - FR1003132/FR14003247/FR14003601. - LOC. SANTA ELISA")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=HYPERLINK("https://www.leilaoonline.net/lote/detalhe/233325", "32976")</f>
      </c>
      <c r="B161" s="4" t="s">
        <f>=HYPERLINK("https://www.leilaoonline.net/lote/detalhe/233325", "APROX. 7 TURBINAS ZANINI DIVERSAS; VEJA DESCRITIVO DE ITENS. - S/FR. - LOC. JUNQUEIRA")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=HYPERLINK("https://www.leilaoonline.net/lote/detalhe/233268", "33017")</f>
      </c>
      <c r="B162" s="4" t="s">
        <f>=HYPERLINK("https://www.leilaoonline.net/lote/detalhe/233268", "ENFARDADEIRA MCA VALTRA; MOD. CHALLENGER 2270. - FR5003074. - LOC. LAGOA DA PRATA")</f>
      </c>
      <c r="C162" s="4" t="inlineStr">
        <is>
          <t>Não 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=HYPERLINK("https://www.leilaoonline.net/lote/detalhe/233386", "33020")</f>
      </c>
      <c r="B163" s="4" t="s">
        <f>=HYPERLINK("https://www.leilaoonline.net/lote/detalhe/233386", "ENLEIRADOR. - FR5003076. - LOC. LAGOA DA PRATA")</f>
      </c>
      <c r="C163" s="4" t="inlineStr">
        <is>
          <t>Não vendido</t>
        </is>
      </c>
      <c r="D163" s="4" t="inlineStr">
        <is>
          <t>5</t>
        </is>
      </c>
      <c r="E163" s="5" t="inlineStr">
        <is>
          <t>2.600,00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=HYPERLINK("https://www.leilaoonline.net/lote/detalhe/233387", "33024")</f>
      </c>
      <c r="B164" s="4" t="s">
        <f>=HYPERLINK("https://www.leilaoonline.net/lote/detalhe/233387", "CARRETA / ACUMULADOR DE FARDO MCA DRIA. - FR5003077. - LOC. LAGOA DA PRATA")</f>
      </c>
      <c r="C164" s="4" t="inlineStr">
        <is>
          <t>Não vendido</t>
        </is>
      </c>
      <c r="D164" s="4" t="inlineStr">
        <is>
          <t>20</t>
        </is>
      </c>
      <c r="E164" s="5" t="inlineStr">
        <is>
          <t>8.250,00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=HYPERLINK("https://www.leilaoonline.net/lote/detalhe/233269", "33026")</f>
      </c>
      <c r="B165" s="4" t="s">
        <f>=HYPERLINK("https://www.leilaoonline.net/lote/detalhe/233269", "SILO. - SAI-LP-0008. - LOC. LAGOA DA PRATA")</f>
      </c>
      <c r="C165" s="4" t="inlineStr">
        <is>
          <t>Não vendido</t>
        </is>
      </c>
      <c r="D165" s="4" t="inlineStr">
        <is>
          <t>43</t>
        </is>
      </c>
      <c r="E165" s="5" t="inlineStr">
        <is>
          <t>24.000,00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=HYPERLINK("https://www.leilaoonline.net/lote/detalhe/233287", "33056")</f>
      </c>
      <c r="B166" s="4" t="s">
        <f>=HYPERLINK("https://www.leilaoonline.net/lote/detalhe/233287", "CAMINHÃO VOLKSWAGEN 31.330 CRC 6X4; ANO 2014/2015; BRANCO; COM CARROCERIA TRANSBORDO ATA 12000SC; ANO 2013. - FR58638/FR57583. - LOC. COSTA PINTO")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210.000,00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=HYPERLINK("https://www.leilaoonline.net/lote/detalhe/233412", "33063")</f>
      </c>
      <c r="B167" s="4" t="s">
        <f>=HYPERLINK("https://www.leilaoonline.net/lote/detalhe/233412", " CULTIVADOR 2 LINHAS; ANO 2015. - FR67182. - LOC. BOM RETIRO")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=HYPERLINK("https://www.leilaoonline.net/lote/detalhe/233431", "33064")</f>
      </c>
      <c r="B168" s="4" t="s">
        <f>=HYPERLINK("https://www.leilaoonline.net/lote/detalhe/233431", "ELIMINADOR DE SOQUEIRA AGRO MATÃO; ANO 2019. - FR67202.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=HYPERLINK("https://www.leilaoonline.net/lote/detalhe/233411", "33065")</f>
      </c>
      <c r="B169" s="4" t="s">
        <f>=HYPERLINK("https://www.leilaoonline.net/lote/detalhe/233411", "ELIMINADOR DE SOQUEIRA AGRO MATÃO; ANO 2019. - FR57434. - LOC.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3.100,00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=HYPERLINK("https://www.leilaoonline.net/lote/detalhe/233401", "33066")</f>
      </c>
      <c r="B170" s="4" t="s">
        <f>=HYPERLINK("https://www.leilaoonline.net/lote/detalhe/233401", "ELIMINADOR DE SOQUEIRA AGRO MATÃO; ANO 2019. - FR38091. - LOC. BOM RETIRO")</f>
      </c>
      <c r="C170" s="4" t="inlineStr">
        <is>
          <t>Não vendido</t>
        </is>
      </c>
      <c r="D170" s="4" t="inlineStr">
        <is>
          <t>12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=HYPERLINK("https://www.leilaoonline.net/lote/detalhe/233400", "33067")</f>
      </c>
      <c r="B171" s="4" t="s">
        <f>=HYPERLINK("https://www.leilaoonline.net/lote/detalhe/233400", "ELIMINADOR DE SOQUEIRA AGRO MATÃO; ANO 2019. - FR38092. - LOC. BOM RETIRO")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=HYPERLINK("https://www.leilaoonline.net/lote/detalhe/233402", "33068")</f>
      </c>
      <c r="B172" s="4" t="s">
        <f>=HYPERLINK("https://www.leilaoonline.net/lote/detalhe/233402", "ELIMINADOR DE SOQUEIRA AGRO MATÃO; ANO 2019. - FR57435. - LOC. BOM RETIRO")</f>
      </c>
      <c r="C172" s="4" t="inlineStr">
        <is>
          <t>Não vendido</t>
        </is>
      </c>
      <c r="D172" s="4" t="inlineStr">
        <is>
          <t>7</t>
        </is>
      </c>
      <c r="E172" s="5" t="inlineStr">
        <is>
          <t>3.100,00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=HYPERLINK("https://www.leilaoonline.net/lote/detalhe/233399", "33069")</f>
      </c>
      <c r="B173" s="4" t="s">
        <f>=HYPERLINK("https://www.leilaoonline.net/lote/detalhe/233399", "ELIMINADOR DE SOQUEIRA AGRO MATÃO; ANO 2019. - FR25281. - LOC. BOM RETIRO")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3.500,00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=HYPERLINK("https://www.leilaoonline.net/lote/detalhe/233389", "33070")</f>
      </c>
      <c r="B174" s="4" t="s">
        <f>=HYPERLINK("https://www.leilaoonline.net/lote/detalhe/233389", "ELIMINADOR DE SOQUEIRA AGRO MATÃO; ANO 2019. - FR25282. - LOC. BOM RETIRO")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5.500,00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=HYPERLINK("https://www.leilaoonline.net/lote/detalhe/233271", "33071")</f>
      </c>
      <c r="B175" s="4" t="s">
        <f>=HYPERLINK("https://www.leilaoonline.net/lote/detalhe/233271", "ELIMINADOR DE SOQUEIRA AGRO MATÃO; ANO 2019. - FR25283. - LOC. BOM RETIRO")</f>
      </c>
      <c r="C175" s="4" t="inlineStr">
        <is>
          <t>Não vendido</t>
        </is>
      </c>
      <c r="D175" s="4" t="inlineStr">
        <is>
          <t>12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=HYPERLINK("https://www.leilaoonline.net/lote/detalhe/233398", "33073")</f>
      </c>
      <c r="B176" s="4" t="s">
        <f>=HYPERLINK("https://www.leilaoonline.net/lote/detalhe/233398", "HIDRO ROLL METALMAG (ROLÃO) ANO 2006. - FR67126. - LOC. BOM RETIRO")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=HYPERLINK("https://www.leilaoonline.net/lote/detalhe/233312", "33080")</f>
      </c>
      <c r="B177" s="4" t="s">
        <f>=HYPERLINK("https://www.leilaoonline.net/lote/detalhe/233312", "CARRETA ESPARRAMADORA DE CALCAREO SOLLUS SPANDER 12.0 CHC; ANO 2011. - FR25307. - LOC. BOM RETIRO")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=HYPERLINK("https://www.leilaoonline.net/lote/detalhe/233276", "33202")</f>
      </c>
      <c r="B178" s="4" t="s">
        <f>=HYPERLINK("https://www.leilaoonline.net/lote/detalhe/233276", "REBOQUE COM CARRETEL HIDRO ROLL; ANO 2011. - FR88924. - LOC. GASA")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13.000,00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=HYPERLINK("https://www.leilaoonline.net/lote/detalhe/233277", "33218")</f>
      </c>
      <c r="B179" s="4" t="s">
        <f>=HYPERLINK("https://www.leilaoonline.net/lote/detalhe/233277", "REBOQUE RODOVIARIA RQ CI PR; ANO 1995/1995; VERDE. (COM HIDRO ROLL) - FR173850 - LOC. UNIVALEM")</f>
      </c>
      <c r="C179" s="4" t="inlineStr">
        <is>
          <t>Vendido</t>
        </is>
      </c>
      <c r="D179" s="4" t="inlineStr">
        <is>
          <t>23</t>
        </is>
      </c>
      <c r="E179" s="5" t="inlineStr">
        <is>
          <t>33.000,00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=HYPERLINK("https://www.leilaoonline.net/lote/detalhe/233396", "33228")</f>
      </c>
      <c r="B180" s="4" t="s">
        <f>=HYPERLINK("https://www.leilaoonline.net/lote/detalhe/233396", "CARRETA DISTRIBUIDORA ANTONIOSI DT 1102; ANO 2018. - FR103061. - LOC. UNIVALEM")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=HYPERLINK("https://www.leilaoonline.net/lote/detalhe/233279", "33231")</f>
      </c>
      <c r="B181" s="4" t="s">
        <f>=HYPERLINK("https://www.leilaoonline.net/lote/detalhe/233279", "PLANTADORA DMB; ANO 2012. - FR84711. - LOC.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=HYPERLINK("https://www.leilaoonline.net/lote/detalhe/233404", "33239")</f>
      </c>
      <c r="B182" s="4" t="s">
        <f>=HYPERLINK("https://www.leilaoonline.net/lote/detalhe/233404", "TRANSBORDO SANTAL; ANO 2013. - FR84615. - LOC. BENALCOOL")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=HYPERLINK("https://www.leilaoonline.net/lote/detalhe/233403", "33253")</f>
      </c>
      <c r="B183" s="4" t="s">
        <f>=HYPERLINK("https://www.leilaoonline.net/lote/detalhe/233403", "HIDRO ROLL TURBO MAQ., ANO 1990 - FR11004013. - LOC. SERRA")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=HYPERLINK("https://www.leilaoonline.net/lote/detalhe/235346", "33267")</f>
      </c>
      <c r="B184" s="4" t="s">
        <f>=HYPERLINK("https://www.leilaoonline.net/lote/detalhe/235346", "REBOQUE RANDON RQ CI HI; ANO 1996/1996; AZUL. - FR14004189. (SERÁ VENDIDO SEM DIREITO A DOCUMENTAÇÃO) - LOC. SANTA ELISA")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=HYPERLINK("https://www.leilaoonline.net/lote/detalhe/235373", "33268")</f>
      </c>
      <c r="B185" s="4" t="s">
        <f>=HYPERLINK("https://www.leilaoonline.net/lote/detalhe/235373", "REBOQUE RANDON RQ CA; ANO 2007/2007; AZUL. (SERÁ VENDIDO SEM DIREITO A DOCUMENTAÇÃO) - FR14004083. - LOC. SANTA ELISA")</f>
      </c>
      <c r="C185" s="4" t="inlineStr">
        <is>
          <t>Não vendido</t>
        </is>
      </c>
      <c r="D185" s="4" t="inlineStr">
        <is>
          <t>12</t>
        </is>
      </c>
      <c r="E185" s="5" t="inlineStr">
        <is>
          <t>22.500,00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=HYPERLINK("https://www.leilaoonline.net/lote/detalhe/235372", "33269")</f>
      </c>
      <c r="B186" s="4" t="s">
        <f>=HYPERLINK("https://www.leilaoonline.net/lote/detalhe/235372", "SEMI REBOQUE BASCULANTE RANDON SR BA; ANO 2004/2004; AZUL. (SERÁ VENDIDO SEM DIREITO A DOCUMENTAÇÃO) - FR14004010. - LOC. SANTA ELISA")</f>
      </c>
      <c r="C186" s="4" t="inlineStr">
        <is>
          <t>Não vendido</t>
        </is>
      </c>
      <c r="D186" s="4" t="inlineStr">
        <is>
          <t>17</t>
        </is>
      </c>
      <c r="E186" s="5" t="inlineStr">
        <is>
          <t>31.000,00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=HYPERLINK("https://www.leilaoonline.net/lote/detalhe/235371", "33270")</f>
      </c>
      <c r="B187" s="4" t="s">
        <f>=HYPERLINK("https://www.leilaoonline.net/lote/detalhe/235371", "REBOQUE RANDON RQ CA; ANO 2004/2004; AZUL. (SERÁ VENDIDO SEM DIREITO A DOCUMENTAÇÃO) - FR14004238. - LOC. SANTA ELISA")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=HYPERLINK("https://www.leilaoonline.net/lote/detalhe/235362", "33272")</f>
      </c>
      <c r="B188" s="4" t="s">
        <f>=HYPERLINK("https://www.leilaoonline.net/lote/detalhe/235362", "REBOQUE RANDON RQ CA; ANO 2004/2004; AZUL. (SERÁ VENDIDO SEM DIREITO A DOCUMENTAÇÃO) - FR14004269 - LOC. SANTA ELISA")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13.500,00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=HYPERLINK("https://www.leilaoonline.net/lote/detalhe/235356", "33273")</f>
      </c>
      <c r="B189" s="4" t="s">
        <f>=HYPERLINK("https://www.leilaoonline.net/lote/detalhe/235356", "REBOQUE RODOVIARIA SR CN HI; ANO 1995/1995; AZUL. (SERÁ VENDIDO SEM DIREITO A DOCUMENTAÇÃO) - FR14004180. - LOC. SANTA ELISA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=HYPERLINK("https://www.leilaoonline.net/lote/detalhe/235378", "33274")</f>
      </c>
      <c r="B190" s="4" t="s">
        <f>=HYPERLINK("https://www.leilaoonline.net/lote/detalhe/235378", "REBOQUE RANDON RQ CI HI; ANO 1996/1996; BRANCO. (SERÁ VENDIDO SEM DIREITO A DOCUMENTAÇÃO) - FR14004209. - LOC. SANTA ELISA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=HYPERLINK("https://www.leilaoonline.net/lote/detalhe/235345", "33285")</f>
      </c>
      <c r="B191" s="4" t="s">
        <f>=HYPERLINK("https://www.leilaoonline.net/lote/detalhe/235345", " 2 TRANSBORDOS. - FR14003529/FR11003575. - LOC. SANTA ELISA")</f>
      </c>
      <c r="C191" s="4" t="inlineStr">
        <is>
          <t>Não vendido</t>
        </is>
      </c>
      <c r="D191" s="4" t="inlineStr">
        <is>
          <t>21</t>
        </is>
      </c>
      <c r="E191" s="5" t="inlineStr">
        <is>
          <t>30.500,00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=HYPERLINK("https://www.leilaoonline.net/lote/detalhe/235354", "33286")</f>
      </c>
      <c r="B192" s="4" t="s">
        <f>=HYPERLINK("https://www.leilaoonline.net/lote/detalhe/235354", " CARROCERIA TANQUE GASCOM; F-52. - S/FR. - LOC. SANTA ELISA")</f>
      </c>
      <c r="C192" s="4" t="inlineStr">
        <is>
          <t>Não vendido</t>
        </is>
      </c>
      <c r="D192" s="4" t="inlineStr">
        <is>
          <t>70</t>
        </is>
      </c>
      <c r="E192" s="5" t="inlineStr">
        <is>
          <t>51.000,00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=HYPERLINK("https://www.leilaoonline.net/lote/detalhe/235377", "33287")</f>
      </c>
      <c r="B193" s="4" t="s">
        <f>=HYPERLINK("https://www.leilaoonline.net/lote/detalhe/235377", " CARROCERIA TANQUE GASCOM; F-51. - S/FR. - LOC. SANTA ELISA")</f>
      </c>
      <c r="C193" s="4" t="inlineStr">
        <is>
          <t>Não vendido</t>
        </is>
      </c>
      <c r="D193" s="4" t="inlineStr">
        <is>
          <t>57</t>
        </is>
      </c>
      <c r="E193" s="5" t="inlineStr">
        <is>
          <t>45.000,00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=HYPERLINK("https://www.leilaoonline.net/lote/detalhe/235367", "33288")</f>
      </c>
      <c r="B194" s="4" t="s">
        <f>=HYPERLINK("https://www.leilaoonline.net/lote/detalhe/235367", "CARROCERIA TANQUE GASCOM; F-116. - S/FR - LOC. SANTA ELISA")</f>
      </c>
      <c r="C194" s="4" t="inlineStr">
        <is>
          <t>Não vendido</t>
        </is>
      </c>
      <c r="D194" s="4" t="inlineStr">
        <is>
          <t>79</t>
        </is>
      </c>
      <c r="E194" s="5" t="inlineStr">
        <is>
          <t>56.000,00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=HYPERLINK("https://www.leilaoonline.net/lote/detalhe/235376", "33289")</f>
      </c>
      <c r="B195" s="4" t="s">
        <f>=HYPERLINK("https://www.leilaoonline.net/lote/detalhe/235376", " TANQUE RODOVIÁRIO DE FIBRA. - S/FR. - LOC. SANTA ELISA")</f>
      </c>
      <c r="C195" s="4" t="inlineStr">
        <is>
          <t>Não vendido</t>
        </is>
      </c>
      <c r="D195" s="4" t="inlineStr">
        <is>
          <t>22</t>
        </is>
      </c>
      <c r="E195" s="5" t="inlineStr">
        <is>
          <t>15.500,00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=HYPERLINK("https://www.leilaoonline.net/lote/detalhe/235387", "33290")</f>
      </c>
      <c r="B196" s="4" t="s">
        <f>=HYPERLINK("https://www.leilaoonline.net/lote/detalhe/235387", "CARROCERIA TANQUE GASCOM; F-118. - S/FR. - LOC. SANTA ELISA")</f>
      </c>
      <c r="C196" s="4" t="inlineStr">
        <is>
          <t>Vendido</t>
        </is>
      </c>
      <c r="D196" s="4" t="inlineStr">
        <is>
          <t>76</t>
        </is>
      </c>
      <c r="E196" s="5" t="inlineStr">
        <is>
          <t>60.500,00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=HYPERLINK("https://www.leilaoonline.net/lote/detalhe/235343", "33291")</f>
      </c>
      <c r="B197" s="4" t="s">
        <f>=HYPERLINK("https://www.leilaoonline.net/lote/detalhe/235343", "REBOQUE COM SUPORTE PARA HIDRO ROLL. (SERÁ VENDIDO SEM DIREITO A DOCUMENTAÇÃO) - S/FR. - LOC. SANTA ELISA")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=HYPERLINK("https://www.leilaoonline.net/lote/detalhe/235380", "33292")</f>
      </c>
      <c r="B198" s="4" t="s">
        <f>=HYPERLINK("https://www.leilaoonline.net/lote/detalhe/235380", "REBOQUE PELISON; ANO 1980/1980; AZUL. (SERÁ VENDIDO SEM DIREITO A DOCUMENTAÇÃO) - FR14004016. - LOC. SANTA ELISA")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=HYPERLINK("https://www.leilaoonline.net/lote/detalhe/235369", "33293")</f>
      </c>
      <c r="B199" s="4" t="s">
        <f>=HYPERLINK("https://www.leilaoonline.net/lote/detalhe/235369", "REBOQUE RANDON SR CA; ANO 2002/2002; CINZA; COM COMBOIO DE LUBRIFICAÇÃO GASCOM. (SERÁ VENDIDO SEM DIREITO A DOCUMENTAÇÃO) - FR14004604. - LOC. SANTA ELISA")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=HYPERLINK("https://www.leilaoonline.net/lote/detalhe/235364", "33294")</f>
      </c>
      <c r="B200" s="4" t="s">
        <f>=HYPERLINK("https://www.leilaoonline.net/lote/detalhe/235364", "REBOQUE COM COMBOIO DE LUBRIFICAÇÃO. - FR13004157. (SERÁ VENDIDO SEM DIREITO A DOCUMENTAÇÃO) - LOC. SANTA ELISA")</f>
      </c>
      <c r="C200" s="4" t="inlineStr">
        <is>
          <t>Não vendido</t>
        </is>
      </c>
      <c r="D200" s="4" t="inlineStr">
        <is>
          <t>8</t>
        </is>
      </c>
      <c r="E200" s="5" t="inlineStr">
        <is>
          <t>17.000,00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=HYPERLINK("https://www.leilaoonline.net/lote/detalhe/235382", "33295")</f>
      </c>
      <c r="B201" s="4" t="s">
        <f>=HYPERLINK("https://www.leilaoonline.net/lote/detalhe/235382", "REBOQUE RANDON SR CT PL; ANO 1981/1981; CINZA. - PRANCHA. (SERÁ VENDIDO SEM DIREITO A DOCUMENTAÇÃO) - FR14004001. - LOC. SANTA ELISA")</f>
      </c>
      <c r="C201" s="4" t="inlineStr">
        <is>
          <t>Não vendido</t>
        </is>
      </c>
      <c r="D201" s="4" t="inlineStr">
        <is>
          <t>76</t>
        </is>
      </c>
      <c r="E201" s="5" t="inlineStr">
        <is>
          <t>91.000,00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=HYPERLINK("https://www.leilaoonline.net/lote/detalhe/235358", "33296")</f>
      </c>
      <c r="B202" s="4" t="s">
        <f>=HYPERLINK("https://www.leilaoonline.net/lote/detalhe/235358", "  2 TRANSBORDOS SANTAL; ANO 2008. - FR14003311/FR14003315. - LOC. SANTA ELISA")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=HYPERLINK("https://www.leilaoonline.net/lote/detalhe/235347", "33297")</f>
      </c>
      <c r="B203" s="4" t="s">
        <f>=HYPERLINK("https://www.leilaoonline.net/lote/detalhe/235347", "2 TRANSBORDOS SANTAL VT 10T 2 EIXOS; ANO 2011. - FR14003509/FR1003048. - LOC. SANTA ELISA")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=HYPERLINK("https://www.leilaoonline.net/lote/detalhe/235379", "33298")</f>
      </c>
      <c r="B204" s="4" t="s">
        <f>=HYPERLINK("https://www.leilaoonline.net/lote/detalhe/235379", "  2 PULVERIZADORES HERBICAT COM TANQUE PLÁSTICO; ANO 2013 E 2016. - FR11003057/FR11803024. - LOC. SANTA ELISA")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3.700,01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=HYPERLINK("https://www.leilaoonline.net/lote/detalhe/235359", "33299")</f>
      </c>
      <c r="B205" s="4" t="s">
        <f>=HYPERLINK("https://www.leilaoonline.net/lote/detalhe/235359", "SEMI REBOQUE RANDON SR CA; ANO 2007/2007; AZUL. (VENDA SEM DIREITO A DOCUMENTAÇÃO) - FR14004298. - LOC. SANTA ELISA")</f>
      </c>
      <c r="C205" s="4" t="inlineStr">
        <is>
          <t>Não vendido</t>
        </is>
      </c>
      <c r="D205" s="4" t="inlineStr">
        <is>
          <t>6</t>
        </is>
      </c>
      <c r="E205" s="5" t="inlineStr">
        <is>
          <t>20.000,00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=HYPERLINK("https://www.leilaoonline.net/lote/detalhe/233333", "33330")</f>
      </c>
      <c r="B206" s="4" t="s">
        <f>=HYPERLINK("https://www.leilaoonline.net/lote/detalhe/233333", "TANQUE DE AÇO CARBONO HORIZONTAL. - PATRI.154284. - LOC. DESTIVALE")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7.800,00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=HYPERLINK("https://www.leilaoonline.net/lote/detalhe/233407", "33331")</f>
      </c>
      <c r="B207" s="4" t="s">
        <f>=HYPERLINK("https://www.leilaoonline.net/lote/detalhe/233407", "TRANSBORDO SANTAL; ANO 2014. - FR84628. - LOC. BENALCOOL")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=HYPERLINK("https://www.leilaoonline.net/lote/detalhe/233405", "33333")</f>
      </c>
      <c r="B208" s="4" t="s">
        <f>=HYPERLINK("https://www.leilaoonline.net/lote/detalhe/233405", "CARRETA SPANDER 20.0 CHTD CANAVIEIRA. - S/FR. - LOC. BENALCOOL")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=HYPERLINK("https://www.leilaoonline.net/lote/detalhe/233406", "33342")</f>
      </c>
      <c r="B209" s="4" t="s">
        <f>=HYPERLINK("https://www.leilaoonline.net/lote/detalhe/233406", "CHEVROLET S10; ANO 1998/1998; BRANCA. (CARROCERIA DE MADEIRA)  - FR95158. - LOC. MUNDIAL")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=HYPERLINK("https://www.leilaoonline.net/lote/detalhe/233964", "33343")</f>
      </c>
      <c r="B210" s="4" t="s">
        <f>=HYPERLINK("https://www.leilaoonline.net/lote/detalhe/233964", "TRATOR CASE MAGNUM 260; ANO 2017. - FR23245. - LOC. MUNDIAL")</f>
      </c>
      <c r="C210" s="4" t="inlineStr">
        <is>
          <t>Vendido</t>
        </is>
      </c>
      <c r="D210" s="4" t="inlineStr">
        <is>
          <t>60</t>
        </is>
      </c>
      <c r="E210" s="5" t="inlineStr">
        <is>
          <t>197.500,00</t>
        </is>
      </c>
      <c r="F210" s="4" t="inlineStr">
        <is>
          <t>2500.00</t>
        </is>
      </c>
    </row>
    <row collapsed="false" customFormat="false" customHeight="false" hidden="false" ht="12.1" outlineLevel="0" r="211">
      <c r="A211" s="5" t="s">
        <f>=HYPERLINK("https://www.leilaoonline.net/lote/detalhe/233962", "33344")</f>
      </c>
      <c r="B211" s="4" t="s">
        <f>=HYPERLINK("https://www.leilaoonline.net/lote/detalhe/233962", "TRATOR CASE MAGNUM 260; ANO 2017. - FR81803. - LOC. MUNDIAL")</f>
      </c>
      <c r="C211" s="4" t="inlineStr">
        <is>
          <t>Vendido</t>
        </is>
      </c>
      <c r="D211" s="4" t="inlineStr">
        <is>
          <t>33</t>
        </is>
      </c>
      <c r="E211" s="5" t="inlineStr">
        <is>
          <t>142.000,00</t>
        </is>
      </c>
      <c r="F211" s="4" t="inlineStr">
        <is>
          <t>2500.00</t>
        </is>
      </c>
    </row>
    <row collapsed="false" customFormat="false" customHeight="false" hidden="false" ht="12.1" outlineLevel="0" r="212">
      <c r="A212" s="5" t="s">
        <f>=HYPERLINK("https://www.leilaoonline.net/lote/detalhe/233334", "33349")</f>
      </c>
      <c r="B212" s="4" t="s">
        <f>=HYPERLINK("https://www.leilaoonline.net/lote/detalhe/233334", "REDUTOR FLENDER SE6470. - S/FR. - LOC. UNIVALEM")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3.200,00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=HYPERLINK("https://www.leilaoonline.net/lote/detalhe/233335", "33350")</f>
      </c>
      <c r="B213" s="4" t="s">
        <f>=HYPERLINK("https://www.leilaoonline.net/lote/detalhe/233335", "REDUTOR FLENDER 60013702. - PATR. 2950.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4.400,00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=HYPERLINK("https://www.leilaoonline.net/lote/detalhe/233336", "33351")</f>
      </c>
      <c r="B214" s="4" t="s">
        <f>=HYPERLINK("https://www.leilaoonline.net/lote/detalhe/233336", "REDUTOR. - S/FR. - LOC. UNIVALEM")</f>
      </c>
      <c r="C214" s="4" t="inlineStr">
        <is>
          <t>Vendido</t>
        </is>
      </c>
      <c r="D214" s="4" t="inlineStr">
        <is>
          <t>12</t>
        </is>
      </c>
      <c r="E214" s="5" t="inlineStr">
        <is>
          <t>3.200,00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=HYPERLINK("https://www.leilaoonline.net/lote/detalhe/233408", "33352")</f>
      </c>
      <c r="B215" s="4" t="s">
        <f>=HYPERLINK("https://www.leilaoonline.net/lote/detalhe/233408", "TURBINA AKZ 2246 M0-00 WCA. - S/FR. - LOC. UNIVALEM")</f>
      </c>
      <c r="C215" s="4" t="inlineStr">
        <is>
          <t>Vendido</t>
        </is>
      </c>
      <c r="D215" s="4" t="inlineStr">
        <is>
          <t>8</t>
        </is>
      </c>
      <c r="E215" s="5" t="inlineStr">
        <is>
          <t>3.200,00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=HYPERLINK("https://www.leilaoonline.net/lote/detalhe/233297", "33357")</f>
      </c>
      <c r="B216" s="4" t="s">
        <f>=HYPERLINK("https://www.leilaoonline.net/lote/detalhe/233297", " SULCADOR 2 LIN. CIVEMASA; ANO 2018. - FR140063. - LOC. BOM RETIRO")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1.400,00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=HYPERLINK("https://www.leilaoonline.net/lote/detalhe/233296", "33358")</f>
      </c>
      <c r="B217" s="4" t="s">
        <f>=HYPERLINK("https://www.leilaoonline.net/lote/detalhe/233296", " CULTIVADOR 2L CARDERROLI; ANO 2018. - FR140049. - LOC. BOM RETIRO 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1.600,00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=HYPERLINK("https://www.leilaoonline.net/lote/detalhe/233291", "33360")</f>
      </c>
      <c r="B218" s="4" t="s">
        <f>=HYPERLINK("https://www.leilaoonline.net/lote/detalhe/233291", " SUPER CULTIVADOR ADUBADOR DMB; ANO 2010. - FR37356. - LOC. BOM RETIRO")</f>
      </c>
      <c r="C218" s="4" t="inlineStr">
        <is>
          <t>Vendido</t>
        </is>
      </c>
      <c r="D218" s="4" t="inlineStr">
        <is>
          <t>7</t>
        </is>
      </c>
      <c r="E218" s="5" t="inlineStr">
        <is>
          <t>2.200,00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=HYPERLINK("https://www.leilaoonline.net/lote/detalhe/233290", "33361")</f>
      </c>
      <c r="B219" s="4" t="s">
        <f>=HYPERLINK("https://www.leilaoonline.net/lote/detalhe/233290", " SULCADOR 2 LIN. CIVEMASA; ANO 2018. - FR140066. - LOC. BOM RETIRO")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3.800,00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=HYPERLINK("https://www.leilaoonline.net/lote/detalhe/233418", "33362")</f>
      </c>
      <c r="B220" s="4" t="s">
        <f>=HYPERLINK("https://www.leilaoonline.net/lote/detalhe/233418", " SULCADOR 2 LINHAS CIVEMASA; ANO 2019. - FR25224. - LOC. BOM RETIRO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=HYPERLINK("https://www.leilaoonline.net/lote/detalhe/233298", "33363")</f>
      </c>
      <c r="B221" s="4" t="s">
        <f>=HYPERLINK("https://www.leilaoonline.net/lote/detalhe/233298", " CULTIVADOR 2L CARDERROLI; ANO 2018. - FR140045. - LOC. BOM RETIRO ")</f>
      </c>
      <c r="C221" s="4" t="inlineStr">
        <is>
          <t>Não vendido</t>
        </is>
      </c>
      <c r="D221" s="4" t="inlineStr">
        <is>
          <t>8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=HYPERLINK("https://www.leilaoonline.net/lote/detalhe/233292", "33364")</f>
      </c>
      <c r="B222" s="4" t="s">
        <f>=HYPERLINK("https://www.leilaoonline.net/lote/detalhe/233292", " CULTIVADOR 2L CARDERROLI; ANO 2018. - FR140048. - LOC. BOM RETIRO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4.000,00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=HYPERLINK("https://www.leilaoonline.net/lote/detalhe/233295", "33365")</f>
      </c>
      <c r="B223" s="4" t="s">
        <f>=HYPERLINK("https://www.leilaoonline.net/lote/detalhe/233295", " CULTIVADOR; ANO 2001. - FR67071. - LOC. BOM RETIRO")</f>
      </c>
      <c r="C223" s="4" t="inlineStr">
        <is>
          <t>Vendido</t>
        </is>
      </c>
      <c r="D223" s="4" t="inlineStr">
        <is>
          <t>3</t>
        </is>
      </c>
      <c r="E223" s="5" t="inlineStr">
        <is>
          <t>1.400,00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=HYPERLINK("https://www.leilaoonline.net/lote/detalhe/233301", "33366")</f>
      </c>
      <c r="B224" s="4" t="s">
        <f>=HYPERLINK("https://www.leilaoonline.net/lote/detalhe/233301", " CULTIVADOR 2 LINHAS; ANO 2004. - FR38071. - LOC. BOM RETIRO")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=HYPERLINK("https://www.leilaoonline.net/lote/detalhe/233417", "33368")</f>
      </c>
      <c r="B225" s="4" t="s">
        <f>=HYPERLINK("https://www.leilaoonline.net/lote/detalhe/233417", " LOTE COM 5 DESENLEIRADORAS DE PALHA CARDEROLI; ANO 2018. - FR38080/FR38079/FR38081/FR67192/FR67193. - LOC. BOM RETIRO")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4.500,00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=HYPERLINK("https://www.leilaoonline.net/lote/detalhe/233299", "33369")</f>
      </c>
      <c r="B226" s="4" t="s">
        <f>=HYPERLINK("https://www.leilaoonline.net/lote/detalhe/233299", " ELIMINADOR DE SOQUEIRA; ANO 2018. - FR140065. - LOC. BOM RETIRO")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3.100,00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=HYPERLINK("https://www.leilaoonline.net/lote/detalhe/233416", "33370")</f>
      </c>
      <c r="B227" s="4" t="s">
        <f>=HYPERLINK("https://www.leilaoonline.net/lote/detalhe/233416", " ENXADA ROTATIVA UNIVERSAL; ANO 2014. - FR140024. - LOC. BOM RETIRO 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3.200,00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=HYPERLINK("https://www.leilaoonline.net/lote/detalhe/233420", "33371")</f>
      </c>
      <c r="B228" s="4" t="s">
        <f>=HYPERLINK("https://www.leilaoonline.net/lote/detalhe/233420", " ENXADA ROTATIVA UNIVERSAL; ANO 2011. - FR57311. - LOC. BOM RETIRO 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3.300,00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=HYPERLINK("https://www.leilaoonline.net/lote/detalhe/233419", "33372")</f>
      </c>
      <c r="B229" s="4" t="s">
        <f>=HYPERLINK("https://www.leilaoonline.net/lote/detalhe/233419", " ENXADA ROTATIVA UNIVERSAL; ANO 2013. - FR25040. - LOC. BOM RETIRO 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3.500,00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=HYPERLINK("https://www.leilaoonline.net/lote/detalhe/233294", "33373")</f>
      </c>
      <c r="B230" s="4" t="s">
        <f>=HYPERLINK("https://www.leilaoonline.net/lote/detalhe/233294", " CARRETINHA SERVIÇOS GERAIS; ANO 2011. - FR57301. - LOC. BOM RETIRO")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=HYPERLINK("https://www.leilaoonline.net/lote/detalhe/233293", "33381")</f>
      </c>
      <c r="B231" s="4" t="s">
        <f>=HYPERLINK("https://www.leilaoonline.net/lote/detalhe/233293", "REBOQUE GUERRA AG RGR; ANO 2006/2006; AZUL; COM HIDRO ROLL. (FALTANDO A MOTOBOMBA) - FR1005011. - LOC. LEME")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12.000,00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=HYPERLINK("https://www.leilaoonline.net/lote/detalhe/233300", "33388")</f>
      </c>
      <c r="B232" s="4" t="s">
        <f>=HYPERLINK("https://www.leilaoonline.net/lote/detalhe/233300", " CARROCERIA COMBOIO GASCOM. - S/FR. - LOC. LEME")</f>
      </c>
      <c r="C232" s="4" t="inlineStr">
        <is>
          <t>Vendido</t>
        </is>
      </c>
      <c r="D232" s="4" t="inlineStr">
        <is>
          <t>16</t>
        </is>
      </c>
      <c r="E232" s="5" t="inlineStr">
        <is>
          <t>12.500,00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=HYPERLINK("https://www.leilaoonline.net/lote/detalhe/233428", "33433")</f>
      </c>
      <c r="B233" s="4" t="s">
        <f>=HYPERLINK("https://www.leilaoonline.net/lote/detalhe/233428", "TANQUE DE FERRO. - TQE-RB-0101. - LOC. RIO BRILHANTE")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=HYPERLINK("https://www.leilaoonline.net/lote/detalhe/233286", "33434")</f>
      </c>
      <c r="B234" s="4" t="s">
        <f>=HYPERLINK("https://www.leilaoonline.net/lote/detalhe/233286", "PONTE ROLANTE MONOVIGA;  2 TON. ANO 2007. - FR295629. - LOC. RIO BRILHANTE")</f>
      </c>
      <c r="C234" s="4" t="inlineStr">
        <is>
          <t>Vendido</t>
        </is>
      </c>
      <c r="D234" s="4" t="inlineStr">
        <is>
          <t>11</t>
        </is>
      </c>
      <c r="E234" s="5" t="inlineStr">
        <is>
          <t>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=HYPERLINK("https://www.leilaoonline.net/lote/detalhe/233311", "33487")</f>
      </c>
      <c r="B235" s="4" t="s">
        <f>=HYPERLINK("https://www.leilaoonline.net/lote/detalhe/233311", " 4 FREEZERS HORIZONTAIS. - S/FR. - LOC. BONFIM")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1.300,00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=HYPERLINK("https://www.leilaoonline.net/lote/detalhe/235001", "33490")</f>
      </c>
      <c r="B236" s="4" t="s">
        <f>=HYPERLINK("https://www.leilaoonline.net/lote/detalhe/235001", "SEMI REBOQUE PRANCHA RANDON; ANO 1975/1975; LARANJA. - FR121301 - LOC. BONFIM")</f>
      </c>
      <c r="C236" s="4" t="inlineStr">
        <is>
          <t>Não vendido</t>
        </is>
      </c>
      <c r="D236" s="4" t="inlineStr">
        <is>
          <t>51</t>
        </is>
      </c>
      <c r="E236" s="5" t="inlineStr">
        <is>
          <t>89.000,00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=HYPERLINK("https://www.leilaoonline.net/lote/detalhe/233305", "33497")</f>
      </c>
      <c r="B237" s="4" t="s">
        <f>=HYPERLINK("https://www.leilaoonline.net/lote/detalhe/233305", " TRANSBORDO SANTAL VT12; ANO 2008. - S/FR. - LOC. BONFIM")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=HYPERLINK("https://www.leilaoonline.net/lote/detalhe/233304", "33498")</f>
      </c>
      <c r="B238" s="4" t="s">
        <f>=HYPERLINK("https://www.leilaoonline.net/lote/detalhe/233304", "TRANSBORDO SANTAL VT 12; ANO 2013. - FR123812. - LOC. BONFIM")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=HYPERLINK("https://www.leilaoonline.net/lote/detalhe/233409", "33505")</f>
      </c>
      <c r="B239" s="4" t="s">
        <f>=HYPERLINK("https://www.leilaoonline.net/lote/detalhe/233409", "CHASSI MOTOBOMBA. - FR13005015. - LOC. SANTA ELISA")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2.100,00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=HYPERLINK("https://www.leilaoonline.net/lote/detalhe/235375", "33506")</f>
      </c>
      <c r="B240" s="4" t="s">
        <f>=HYPERLINK("https://www.leilaoonline.net/lote/detalhe/235375", " SUCATA DE MOTOBOMBA.(CHASSI) - FR14005040. - LOC. SANTA ELISA")</f>
      </c>
      <c r="C240" s="4" t="inlineStr">
        <is>
          <t>Não vendido</t>
        </is>
      </c>
      <c r="D240" s="4" t="inlineStr">
        <is>
          <t>15</t>
        </is>
      </c>
      <c r="E240" s="5" t="inlineStr">
        <is>
          <t>2.500,00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=HYPERLINK("https://www.leilaoonline.net/lote/detalhe/233340", "33513")</f>
      </c>
      <c r="B241" s="4" t="s">
        <f>=HYPERLINK("https://www.leilaoonline.net/lote/detalhe/233340", "DECANTADOR HORIZONTAL TERNARIO DE INOX; ANO 1997. - DEC-MB-0002. - LOC. MB")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=HYPERLINK("https://www.leilaoonline.net/lote/detalhe/233341", "33520")</f>
      </c>
      <c r="B242" s="4" t="s">
        <f>=HYPERLINK("https://www.leilaoonline.net/lote/detalhe/233341", "SEMI REBOQUE RANDON SR CA; ANO 2001/2001; VERDE. - FR11004216.  - LOC. MB")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16.000,00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=HYPERLINK("https://www.leilaoonline.net/lote/detalhe/233343", "33524")</f>
      </c>
      <c r="B243" s="4" t="s">
        <f>=HYPERLINK("https://www.leilaoonline.net/lote/detalhe/233343", "CARRETINHA PARA TRANSPORTE DE TUBOS DE VINHAÇA; ANO 2007. - FR11003583. - LOC. VALE DO ROSÁRIO")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=HYPERLINK("https://www.leilaoonline.net/lote/detalhe/233342", "33538")</f>
      </c>
      <c r="B244" s="4" t="s">
        <f>=HYPERLINK("https://www.leilaoonline.net/lote/detalhe/233342", "REBOQUE RANDON SE CN HI; ANO 1997/1998; VERDE. - FR13004091. - LOC. VALE DO ROSÁRIO")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=HYPERLINK("https://www.leilaoonline.net/lote/detalhe/233337", "33552")</f>
      </c>
      <c r="B245" s="4" t="s">
        <f>=HYPERLINK("https://www.leilaoonline.net/lote/detalhe/233337", "SEMI REBOQUE USICAMP SRCP E2 10000; ANO 2006/2006; AZUL. - FR93618. - LOC. JUNQUEIRA")</f>
      </c>
      <c r="C245" s="4" t="inlineStr">
        <is>
          <t>Vendido</t>
        </is>
      </c>
      <c r="D245" s="4" t="inlineStr">
        <is>
          <t>5</t>
        </is>
      </c>
      <c r="E245" s="5" t="inlineStr">
        <is>
          <t>19.000,00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=HYPERLINK("https://www.leilaoonline.net/lote/detalhe/234699", "33567")</f>
      </c>
      <c r="B246" s="4" t="s">
        <f>=HYPERLINK("https://www.leilaoonline.net/lote/detalhe/234699", " TRANSBORDO SANTAL VT 10T. - FR1003152. - LOC. COSTA PINTO")</f>
      </c>
      <c r="C246" s="4" t="inlineStr">
        <is>
          <t>Não vendido</t>
        </is>
      </c>
      <c r="D246" s="4" t="inlineStr">
        <is>
          <t>11</t>
        </is>
      </c>
      <c r="E246" s="5" t="inlineStr">
        <is>
          <t>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=HYPERLINK("https://www.leilaoonline.net/lote/detalhe/234705", "33568")</f>
      </c>
      <c r="B247" s="4" t="s">
        <f>=HYPERLINK("https://www.leilaoonline.net/lote/detalhe/234705", "TRANSBORDO SANTAL VT 10T; ANO 2011. - FR7003053. - LOC. COSTA PINTO")</f>
      </c>
      <c r="C247" s="4" t="inlineStr">
        <is>
          <t>Não 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=HYPERLINK("https://www.leilaoonline.net/lote/detalhe/234698", "33569")</f>
      </c>
      <c r="B248" s="4" t="s">
        <f>=HYPERLINK("https://www.leilaoonline.net/lote/detalhe/234698", "TRANSBORDO SANTAL VT 10T; ANO 2011. - FR13003106. - LOC. COSTA PINTO")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=HYPERLINK("https://www.leilaoonline.net/lote/detalhe/234688", "33570")</f>
      </c>
      <c r="B249" s="4" t="s">
        <f>=HYPERLINK("https://www.leilaoonline.net/lote/detalhe/234688", "TRANSBORDO SANTAL VT 10T; ANO 2012. - FR1003157. - LOC. COSTA PINTO")</f>
      </c>
      <c r="C249" s="4" t="inlineStr">
        <is>
          <t>Não vendido</t>
        </is>
      </c>
      <c r="D249" s="4" t="inlineStr">
        <is>
          <t>9</t>
        </is>
      </c>
      <c r="E249" s="5" t="inlineStr">
        <is>
          <t>18.000,00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=HYPERLINK("https://www.leilaoonline.net/lote/detalhe/234702", "33579")</f>
      </c>
      <c r="B250" s="4" t="s">
        <f>=HYPERLINK("https://www.leilaoonline.net/lote/detalhe/234702", "CAMINHÃO VOLKSWAGEN 15-180 EURO3 WORKER; ANO 2008/2009; BRANCO. - FR52511. - LOC. COSTA PINTO")</f>
      </c>
      <c r="C250" s="4" t="inlineStr">
        <is>
          <t>Não vendido</t>
        </is>
      </c>
      <c r="D250" s="4" t="inlineStr">
        <is>
          <t>32</t>
        </is>
      </c>
      <c r="E250" s="5" t="inlineStr">
        <is>
          <t>91.000,00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=HYPERLINK("https://www.leilaoonline.net/lote/detalhe/234712", "33580")</f>
      </c>
      <c r="B251" s="4" t="s">
        <f>=HYPERLINK("https://www.leilaoonline.net/lote/detalhe/234712", "CAMINHÃO VOLKSWAGEN 26.220 EURO3 WORKER; ANO 2010/2010; BRANCO. - FR139280. - LOC. SANTA HELENA")</f>
      </c>
      <c r="C251" s="4" t="inlineStr">
        <is>
          <t>Vendido</t>
        </is>
      </c>
      <c r="D251" s="4" t="inlineStr">
        <is>
          <t>102</t>
        </is>
      </c>
      <c r="E251" s="5" t="inlineStr">
        <is>
          <t>157.000,00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=HYPERLINK("https://www.leilaoonline.net/lote/detalhe/234691", "33582")</f>
      </c>
      <c r="B252" s="4" t="s">
        <f>=HYPERLINK("https://www.leilaoonline.net/lote/detalhe/234691", " CARRETA DE SERVIÇOS GERAIS. - FR25412. - LOC. SANTA HELENA")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1.100,00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=HYPERLINK("https://www.leilaoonline.net/lote/detalhe/234711", "33590")</f>
      </c>
      <c r="B253" s="4" t="s">
        <f>=HYPERLINK("https://www.leilaoonline.net/lote/detalhe/234711", "CAMINHÃO VOLKSWAGEN 26.280 CRM 6X4; ANO 2013/2014; BRANCO. - CARROCERIA ABAS.F. BAZUKA; ANO 2014. - FR140300/FR140601. - LOC. SÃO FRANCISCO")</f>
      </c>
      <c r="C253" s="4" t="inlineStr">
        <is>
          <t>Não vendido</t>
        </is>
      </c>
      <c r="D253" s="4" t="inlineStr">
        <is>
          <t>90</t>
        </is>
      </c>
      <c r="E253" s="5" t="inlineStr">
        <is>
          <t>129.000,00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=HYPERLINK("https://www.leilaoonline.net/lote/detalhe/234695", "33591")</f>
      </c>
      <c r="B254" s="4" t="s">
        <f>=HYPERLINK("https://www.leilaoonline.net/lote/detalhe/234695", " TRATOR VALTRA BH 210i 4X4; ANO 2014. - FR173334. - LOC. SÃO FRANCISCO")</f>
      </c>
      <c r="C254" s="4" t="inlineStr">
        <is>
          <t>Vendido</t>
        </is>
      </c>
      <c r="D254" s="4" t="inlineStr">
        <is>
          <t>97</t>
        </is>
      </c>
      <c r="E254" s="5" t="inlineStr">
        <is>
          <t>131.000,00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=HYPERLINK("https://www.leilaoonline.net/lote/detalhe/234707", "33592")</f>
      </c>
      <c r="B255" s="4" t="s">
        <f>=HYPERLINK("https://www.leilaoonline.net/lote/detalhe/234707", " APROX. 23 PNEUS E RODAS DIVERSOS. - S/FR. - LOC. SÃO FRANCISCO")</f>
      </c>
      <c r="C255" s="4" t="inlineStr">
        <is>
          <t>Vendido</t>
        </is>
      </c>
      <c r="D255" s="4" t="inlineStr">
        <is>
          <t>72</t>
        </is>
      </c>
      <c r="E255" s="5" t="inlineStr">
        <is>
          <t>39.300,00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=HYPERLINK("https://www.leilaoonline.net/lote/detalhe/234692", "33593")</f>
      </c>
      <c r="B256" s="4" t="s">
        <f>=HYPERLINK("https://www.leilaoonline.net/lote/detalhe/234692", "ÔNIBUS MERCEDES BENZ OF 1318; ANO 1991/1992; BRANCO. - FR139202. - LOC. SÃO FRANCISCO")</f>
      </c>
      <c r="C256" s="4" t="inlineStr">
        <is>
          <t>Vendido</t>
        </is>
      </c>
      <c r="D256" s="4" t="inlineStr">
        <is>
          <t>12</t>
        </is>
      </c>
      <c r="E256" s="5" t="inlineStr">
        <is>
          <t>22.000,00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=HYPERLINK("https://www.leilaoonline.net/lote/detalhe/234708", "33594")</f>
      </c>
      <c r="B257" s="4" t="s">
        <f>=HYPERLINK("https://www.leilaoonline.net/lote/detalhe/234708", " APROX. 32 MOTORES; 3 VÁLVULAS; 1 REDUTOR E 1 MEDIDOR DE VAZÃO. - S/FR. - LOC. SÃO FRANCISCO")</f>
      </c>
      <c r="C257" s="4" t="inlineStr">
        <is>
          <t>Vendido</t>
        </is>
      </c>
      <c r="D257" s="4" t="inlineStr">
        <is>
          <t>67</t>
        </is>
      </c>
      <c r="E257" s="5" t="inlineStr">
        <is>
          <t>25.200,00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=HYPERLINK("https://www.leilaoonline.net/lote/detalhe/234696", "33595")</f>
      </c>
      <c r="B258" s="4" t="s">
        <f>=HYPERLINK("https://www.leilaoonline.net/lote/detalhe/234696", " ELEVADOR DE CANECA. - S/FR. - LOC. SÃO FRANCISCO")</f>
      </c>
      <c r="C258" s="4" t="inlineStr">
        <is>
          <t>Vendido</t>
        </is>
      </c>
      <c r="D258" s="4" t="inlineStr">
        <is>
          <t>19</t>
        </is>
      </c>
      <c r="E258" s="5" t="inlineStr">
        <is>
          <t>4.200,00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=HYPERLINK("https://www.leilaoonline.net/lote/detalhe/233422", "33601")</f>
      </c>
      <c r="B259" s="4" t="s">
        <f>=HYPERLINK("https://www.leilaoonline.net/lote/detalhe/233422", "REBOQUE RANDON EQ CA; ANO 2008/2008; AZUL. - FR81979. - LOC. ZANIN")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=HYPERLINK("https://www.leilaoonline.net/lote/detalhe/235003", "33621")</f>
      </c>
      <c r="B260" s="4" t="s">
        <f>=HYPERLINK("https://www.leilaoonline.net/lote/detalhe/235003", " 4  SUCATAS DE MOTORES/PARTES DIESEL. - S/FR. - LOC. SERRA ")</f>
      </c>
      <c r="C260" s="4" t="inlineStr">
        <is>
          <t>Não vendido</t>
        </is>
      </c>
      <c r="D260" s="4" t="inlineStr">
        <is>
          <t>26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=HYPERLINK("https://www.leilaoonline.net/lote/detalhe/235785", "33622")</f>
      </c>
      <c r="B261" s="4" t="s">
        <f>=HYPERLINK("https://www.leilaoonline.net/lote/detalhe/235785", "ÔNIBUS MERCEDES BENZ OF 1315; ANO 1992/1992; BEGE. - FR81354. - LOC. UIVALEM")</f>
      </c>
      <c r="C261" s="4" t="inlineStr">
        <is>
          <t>Não vendido</t>
        </is>
      </c>
      <c r="D261" s="4" t="inlineStr">
        <is>
          <t>8</t>
        </is>
      </c>
      <c r="E261" s="5" t="inlineStr">
        <is>
          <t>6.500,00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=HYPERLINK("https://www.leilaoonline.net/lote/detalhe/235774", "33623")</f>
      </c>
      <c r="B262" s="4" t="s">
        <f>=HYPERLINK("https://www.leilaoonline.net/lote/detalhe/235774", " REDUTOR. - S/FR. - LOC. DESTIVALE")</f>
      </c>
      <c r="C262" s="4" t="inlineStr">
        <is>
          <t>Vendido</t>
        </is>
      </c>
      <c r="D262" s="4" t="inlineStr">
        <is>
          <t>5</t>
        </is>
      </c>
      <c r="E262" s="5" t="inlineStr">
        <is>
          <t>1.400,00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=HYPERLINK("https://www.leilaoonline.net/lote/detalhe/235764", "33624")</f>
      </c>
      <c r="B263" s="4" t="s">
        <f>=HYPERLINK("https://www.leilaoonline.net/lote/detalhe/235764", " REDUTOR. - S/FR. - LOC. DESTIVALE")</f>
      </c>
      <c r="C263" s="4" t="inlineStr">
        <is>
          <t>Vendido</t>
        </is>
      </c>
      <c r="D263" s="4" t="inlineStr">
        <is>
          <t>11</t>
        </is>
      </c>
      <c r="E263" s="5" t="inlineStr">
        <is>
          <t>6.000,00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=HYPERLINK("https://www.leilaoonline.net/lote/detalhe/235752", "33625")</f>
      </c>
      <c r="B264" s="4" t="s">
        <f>=HYPERLINK("https://www.leilaoonline.net/lote/detalhe/235752", " REDUTOR. - S/FR. - LOC. DESTIVALE")</f>
      </c>
      <c r="C264" s="4" t="inlineStr">
        <is>
          <t>Vendido</t>
        </is>
      </c>
      <c r="D264" s="4" t="inlineStr">
        <is>
          <t>19</t>
        </is>
      </c>
      <c r="E264" s="5" t="inlineStr">
        <is>
          <t>4.100,00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=HYPERLINK("https://www.leilaoonline.net/lote/detalhe/235784", "33626")</f>
      </c>
      <c r="B265" s="4" t="s">
        <f>=HYPERLINK("https://www.leilaoonline.net/lote/detalhe/235784", " REDUTOR. - S/FR. - LOC. DESTIVALE")</f>
      </c>
      <c r="C265" s="4" t="inlineStr">
        <is>
          <t>Vendido</t>
        </is>
      </c>
      <c r="D265" s="4" t="inlineStr">
        <is>
          <t>7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=HYPERLINK("https://www.leilaoonline.net/lote/detalhe/235773", "33627")</f>
      </c>
      <c r="B266" s="4" t="s">
        <f>=HYPERLINK("https://www.leilaoonline.net/lote/detalhe/235773", " REDUTOR. - S/FR. - LOC. DESTIVALE")</f>
      </c>
      <c r="C266" s="4" t="inlineStr">
        <is>
          <t>Vendido</t>
        </is>
      </c>
      <c r="D266" s="4" t="inlineStr">
        <is>
          <t>21</t>
        </is>
      </c>
      <c r="E266" s="5" t="inlineStr">
        <is>
          <t>5.500,00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=HYPERLINK("https://www.leilaoonline.net/lote/detalhe/235791", "33628")</f>
      </c>
      <c r="B267" s="4" t="s">
        <f>=HYPERLINK("https://www.leilaoonline.net/lote/detalhe/235791", " REDUTOR E 1 TURBINA. - S/FR. - DESTIVALE")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2.600,00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=HYPERLINK("https://www.leilaoonline.net/lote/detalhe/235778", "33629")</f>
      </c>
      <c r="B268" s="4" t="s">
        <f>=HYPERLINK("https://www.leilaoonline.net/lote/detalhe/235778", "  38 PLACAS DE INOX DE TROCADOR DE CALOR; 5 MANCAIS; 1 AR COND. 1 MOTO BOMBA E 3 ENGRENAGENS/PIÃO. - S/FR. - LOC. DESTIVALE")</f>
      </c>
      <c r="C268" s="4" t="inlineStr">
        <is>
          <t>Vendido</t>
        </is>
      </c>
      <c r="D268" s="4" t="inlineStr">
        <is>
          <t>22</t>
        </is>
      </c>
      <c r="E268" s="5" t="inlineStr">
        <is>
          <t>7.400,00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=HYPERLINK("https://www.leilaoonline.net/lote/detalhe/235758", "33630")</f>
      </c>
      <c r="B269" s="4" t="s">
        <f>=HYPERLINK("https://www.leilaoonline.net/lote/detalhe/235758", "  6 ROLOS DE BORRACHA E 8 ROLOS DE LONA. - S/FR. - LOC. DESTIVALE")</f>
      </c>
      <c r="C269" s="4" t="inlineStr">
        <is>
          <t>Não vendido</t>
        </is>
      </c>
      <c r="D269" s="4" t="inlineStr">
        <is>
          <t>112</t>
        </is>
      </c>
      <c r="E269" s="5" t="inlineStr">
        <is>
          <t>37.700,00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=HYPERLINK("https://www.leilaoonline.net/lote/detalhe/235781", "33631")</f>
      </c>
      <c r="B270" s="4" t="s">
        <f>=HYPERLINK("https://www.leilaoonline.net/lote/detalhe/235781", " 1 IMPLEMENTO AGRICOLA E 1 QUADRO DE GRADE. - S/FR. - LOC. MUNDIAL")</f>
      </c>
      <c r="C270" s="4" t="inlineStr">
        <is>
          <t>Vendido</t>
        </is>
      </c>
      <c r="D270" s="4" t="inlineStr">
        <is>
          <t>28</t>
        </is>
      </c>
      <c r="E270" s="5" t="inlineStr">
        <is>
          <t>4.100,00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=HYPERLINK("https://www.leilaoonline.net/lote/detalhe/235803", "33632")</f>
      </c>
      <c r="B271" s="4" t="s">
        <f>=HYPERLINK("https://www.leilaoonline.net/lote/detalhe/235803", " APROX. 55 SUCATAS DE PNEUS USADOS; RODOVIÁRIOS E AGRÍCOLAS. - S/FR. - LOC. MUNDIAL")</f>
      </c>
      <c r="C271" s="4" t="inlineStr">
        <is>
          <t>Vendido</t>
        </is>
      </c>
      <c r="D271" s="4" t="inlineStr">
        <is>
          <t>45</t>
        </is>
      </c>
      <c r="E271" s="5" t="inlineStr">
        <is>
          <t>10.200,00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=HYPERLINK("https://www.leilaoonline.net/lote/detalhe/235759", "33633")</f>
      </c>
      <c r="B272" s="4" t="s">
        <f>=HYPERLINK("https://www.leilaoonline.net/lote/detalhe/235759", " CARROCERIA TRANSBORDO ANTONIOSI ATA 12000. - S/FR. - LOC. GASA")</f>
      </c>
      <c r="C272" s="4" t="inlineStr">
        <is>
          <t>Vendido</t>
        </is>
      </c>
      <c r="D272" s="4" t="inlineStr">
        <is>
          <t>17</t>
        </is>
      </c>
      <c r="E272" s="5" t="inlineStr">
        <is>
          <t>13.000,00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=HYPERLINK("https://www.leilaoonline.net/lote/detalhe/235792", "33634")</f>
      </c>
      <c r="B273" s="4" t="s">
        <f>=HYPERLINK("https://www.leilaoonline.net/lote/detalhe/235792", " SUCATA DE 6 IMPLEMENTOS AGRICÓLAS DIVERSAS. - FR7011/FR103948/FR103345/FR108430/FR106409. - LOC. DIAMANTE")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=HYPERLINK("https://www.leilaoonline.net/lote/detalhe/235786", "33635")</f>
      </c>
      <c r="B274" s="4" t="s">
        <f>=HYPERLINK("https://www.leilaoonline.net/lote/detalhe/235786", " CAIXA DE AR INDUSTRIAL E CESTO DE CENTRIFUGA. - S/FR. - LOC. SANTA CÂNDIDA")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1.000,00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=HYPERLINK("https://www.leilaoonline.net/lote/detalhe/235802", "33636")</f>
      </c>
      <c r="B275" s="4" t="s">
        <f>=HYPERLINK("https://www.leilaoonline.net/lote/detalhe/235802", " VOLKSWAGEN SAVEIRO SUCATEADA. - FR501389. - LOC. SANTA CÂNDIDA")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=HYPERLINK("https://www.leilaoonline.net/lote/detalhe/235800", "33637")</f>
      </c>
      <c r="B276" s="4" t="s">
        <f>=HYPERLINK("https://www.leilaoonline.net/lote/detalhe/235800", " 2 TRANSBORDOS SANTAL VT 12; ANO 2015. - FR17318/FR17333. - LOC. SANTA CÂNDIDA")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=HYPERLINK("https://www.leilaoonline.net/lote/detalhe/235804", "33638")</f>
      </c>
      <c r="B277" s="4" t="s">
        <f>=HYPERLINK("https://www.leilaoonline.net/lote/detalhe/235804", " COLHEDORA JOHN DEERE. - S/FR. - LOC. PARAÍSO")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=HYPERLINK("https://www.leilaoonline.net/lote/detalhe/235788", "33639")</f>
      </c>
      <c r="B278" s="4" t="s">
        <f>=HYPERLINK("https://www.leilaoonline.net/lote/detalhe/235788", " APROX. 4 SUCATAS DE IMPLEMENTOS AGRÍCOLAS. - FR102431/FR103501/FR103198/FR74029. - LOC. LOC. BARRA")</f>
      </c>
      <c r="C278" s="4" t="inlineStr">
        <is>
          <t>Vendido</t>
        </is>
      </c>
      <c r="D278" s="4" t="inlineStr">
        <is>
          <t>18</t>
        </is>
      </c>
      <c r="E278" s="5" t="inlineStr">
        <is>
          <t>3.900,00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=HYPERLINK("https://www.leilaoonline.net/lote/detalhe/235753", "33640")</f>
      </c>
      <c r="B279" s="4" t="s">
        <f>=HYPERLINK("https://www.leilaoonline.net/lote/detalhe/235753", " GRADE ARADORA CIVEMASA. - FR103142. - LOC. BARRA")</f>
      </c>
      <c r="C279" s="4" t="inlineStr">
        <is>
          <t>Vendido</t>
        </is>
      </c>
      <c r="D279" s="4" t="inlineStr">
        <is>
          <t>39</t>
        </is>
      </c>
      <c r="E279" s="5" t="inlineStr">
        <is>
          <t>9.250,00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=HYPERLINK("https://www.leilaoonline.net/lote/detalhe/235754", "33641")</f>
      </c>
      <c r="B280" s="4" t="s">
        <f>=HYPERLINK("https://www.leilaoonline.net/lote/detalhe/235754", " CHASSI DE GRADE ARADORA. - FR103126. - LOC. BARRA")</f>
      </c>
      <c r="C280" s="4" t="inlineStr">
        <is>
          <t>Vendido</t>
        </is>
      </c>
      <c r="D280" s="4" t="inlineStr">
        <is>
          <t>11</t>
        </is>
      </c>
      <c r="E280" s="5" t="inlineStr">
        <is>
          <t>3.000,00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=HYPERLINK("https://www.leilaoonline.net/lote/detalhe/235751", "33642")</f>
      </c>
      <c r="B281" s="4" t="s">
        <f>=HYPERLINK("https://www.leilaoonline.net/lote/detalhe/235751", " ELIMINADOR DE SOQUEIRA. - FR48170. - LOC. BARRA")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2.200,00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=HYPERLINK("https://www.leilaoonline.net/lote/detalhe/235750", "33643")</f>
      </c>
      <c r="B282" s="4" t="s">
        <f>=HYPERLINK("https://www.leilaoonline.net/lote/detalhe/235750", " SUBSOLADOR AGROMATÃO. - FR103139. - LOC. BARRA")</f>
      </c>
      <c r="C282" s="4" t="inlineStr">
        <is>
          <t>Vendido</t>
        </is>
      </c>
      <c r="D282" s="4" t="inlineStr">
        <is>
          <t>13</t>
        </is>
      </c>
      <c r="E282" s="5" t="inlineStr">
        <is>
          <t>4.100,00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=HYPERLINK("https://www.leilaoonline.net/lote/detalhe/235795", "33644")</f>
      </c>
      <c r="B283" s="4" t="s">
        <f>=HYPERLINK("https://www.leilaoonline.net/lote/detalhe/235795", " CARRETA PARA TRANSPORTE DE FARDOS. - FR48309. - LOC. IPAUSSU")</f>
      </c>
      <c r="C283" s="4" t="inlineStr">
        <is>
          <t>Vendido</t>
        </is>
      </c>
      <c r="D283" s="4" t="inlineStr">
        <is>
          <t>21</t>
        </is>
      </c>
      <c r="E283" s="5" t="inlineStr">
        <is>
          <t>7.100,00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=HYPERLINK("https://www.leilaoonline.net/lote/detalhe/235755", "33645")</f>
      </c>
      <c r="B284" s="4" t="s">
        <f>=HYPERLINK("https://www.leilaoonline.net/lote/detalhe/235755", " TRATOR VALTRA BH 210; ANO 2015. - FR188930. - LOC. IPAUSSU")</f>
      </c>
      <c r="C284" s="4" t="inlineStr">
        <is>
          <t>Vendido</t>
        </is>
      </c>
      <c r="D284" s="4" t="inlineStr">
        <is>
          <t>139</t>
        </is>
      </c>
      <c r="E284" s="5" t="inlineStr">
        <is>
          <t>176.000,00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=HYPERLINK("https://www.leilaoonline.net/lote/detalhe/235796", "33646")</f>
      </c>
      <c r="B285" s="4" t="s">
        <f>=HYPERLINK("https://www.leilaoonline.net/lote/detalhe/235796", " SUCATA DE MOTO BOMBA. - FR49748. - LOC. IPAUSSU")</f>
      </c>
      <c r="C285" s="4" t="inlineStr">
        <is>
          <t>Vendido</t>
        </is>
      </c>
      <c r="D285" s="4" t="inlineStr">
        <is>
          <t>19</t>
        </is>
      </c>
      <c r="E285" s="5" t="inlineStr">
        <is>
          <t>4.650,00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=HYPERLINK("https://www.leilaoonline.net/lote/detalhe/235770", "33652")</f>
      </c>
      <c r="B286" s="4" t="s">
        <f>=HYPERLINK("https://www.leilaoonline.net/lote/detalhe/235770", " SUCATA DE ENXADA ROTATIVA. - S/FR. - LOC. DESTIVALE")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1.100,00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=HYPERLINK("https://www.leilaoonline.net/lote/detalhe/235776", "33653")</f>
      </c>
      <c r="B287" s="4" t="s">
        <f>=HYPERLINK("https://www.leilaoonline.net/lote/detalhe/235776", "APROX. 21 MOTORES ELÉTRICOS; 10 VÁLVULAS/PARTES E 1 SUCATA DE TUBINA. - S/FR. - LOC. DESTIVALE")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10.500,00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=HYPERLINK("https://www.leilaoonline.net/lote/detalhe/233421", "33704")</f>
      </c>
      <c r="B288" s="4" t="s">
        <f>=HYPERLINK("https://www.leilaoonline.net/lote/detalhe/233421", "COLHEDORA JOHN DEERE 3520; ANO 2010. - FR163629. - LOC. PARAÍSO ")</f>
      </c>
      <c r="C288" s="4" t="inlineStr">
        <is>
          <t>Não vendido</t>
        </is>
      </c>
      <c r="D288" s="4" t="inlineStr">
        <is>
          <t>46</t>
        </is>
      </c>
      <c r="E288" s="5" t="inlineStr">
        <is>
          <t>70.000,00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=HYPERLINK("https://www.leilaoonline.net/lote/detalhe/233432", "33729")</f>
      </c>
      <c r="B289" s="4" t="s">
        <f>=HYPERLINK("https://www.leilaoonline.net/lote/detalhe/233432", "REBOQUE SERMATEC CI; ANO 1993/1993; LARANJA; COM CARRETEL E MOTOR. - FR247707/FR247713. - LOC. DIAMANTE")</f>
      </c>
      <c r="C289" s="4" t="inlineStr">
        <is>
          <t>Não vendido</t>
        </is>
      </c>
      <c r="D289" s="4" t="inlineStr">
        <is>
          <t>14</t>
        </is>
      </c>
      <c r="E289" s="5" t="inlineStr">
        <is>
          <t>24.500,00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=HYPERLINK("https://www.leilaoonline.net/lote/detalhe/233433", "33730")</f>
      </c>
      <c r="B290" s="4" t="s">
        <f>=HYPERLINK("https://www.leilaoonline.net/lote/detalhe/233433", "REBOQUE RODOVIARIA RQ CI HI; ANO 1992/1992; VERDE. - FR173847. - LOC. UNIVALEM")</f>
      </c>
      <c r="C290" s="4" t="inlineStr">
        <is>
          <t>Vendido</t>
        </is>
      </c>
      <c r="D290" s="4" t="inlineStr">
        <is>
          <t>12</t>
        </is>
      </c>
      <c r="E290" s="5" t="inlineStr">
        <is>
          <t>10.500,00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=HYPERLINK("https://www.leilaoonline.net/lote/detalhe/233303", "33732")</f>
      </c>
      <c r="B291" s="4" t="s">
        <f>=HYPERLINK("https://www.leilaoonline.net/lote/detalhe/233303", "2 SUCATAS DE MOTO BOMBAS. - FR173458. - LOC. UNIVALEM")</f>
      </c>
      <c r="C291" s="4" t="inlineStr">
        <is>
          <t>Não vendido</t>
        </is>
      </c>
      <c r="D291" s="4" t="inlineStr">
        <is>
          <t>7</t>
        </is>
      </c>
      <c r="E291" s="5" t="inlineStr">
        <is>
          <t>4.500,00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=HYPERLINK("https://www.leilaoonline.net/lote/detalhe/233302", "33740")</f>
      </c>
      <c r="B292" s="4" t="s">
        <f>=HYPERLINK("https://www.leilaoonline.net/lote/detalhe/233302", "TANQUE DE AÇO CARBONO APROX. 30.000 LTS. - S/FR. - LOC. UNIVALEM")</f>
      </c>
      <c r="C292" s="4" t="inlineStr">
        <is>
          <t>Vendido</t>
        </is>
      </c>
      <c r="D292" s="4" t="inlineStr">
        <is>
          <t>59</t>
        </is>
      </c>
      <c r="E292" s="5" t="inlineStr">
        <is>
          <t>17.400,00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=HYPERLINK("https://www.leilaoonline.net/lote/detalhe/235002", "33800")</f>
      </c>
      <c r="B293" s="4" t="s">
        <f>=HYPERLINK("https://www.leilaoonline.net/lote/detalhe/235002", "PÁ CARREGADEIRA VOLVO L110 TRACBEL; ANO 2004. - FR13002032. - LOC. SANTA ELISA")</f>
      </c>
      <c r="C293" s="4" t="inlineStr">
        <is>
          <t>Vendido</t>
        </is>
      </c>
      <c r="D293" s="4" t="inlineStr">
        <is>
          <t>100</t>
        </is>
      </c>
      <c r="E293" s="5" t="inlineStr">
        <is>
          <t>133.000,00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=HYPERLINK("https://www.leilaoonline.net/lote/detalhe/235360", "33808")</f>
      </c>
      <c r="B294" s="4" t="s">
        <f>=HYPERLINK("https://www.leilaoonline.net/lote/detalhe/235360", " SEMI REBOQUE RANDON SR BA BASCULANTE; ANO 2004/2004; AZUL. (SERÁ VENDIDO SEM DIREITO A DOCUMENTAÇÃO) - FR14004011. - LOC. SANTA ELISA")</f>
      </c>
      <c r="C294" s="4" t="inlineStr">
        <is>
          <t>Não vendido</t>
        </is>
      </c>
      <c r="D294" s="4" t="inlineStr">
        <is>
          <t>29</t>
        </is>
      </c>
      <c r="E294" s="5" t="inlineStr">
        <is>
          <t>40.000,00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=HYPERLINK("https://www.leilaoonline.net/lote/detalhe/233423", "33814")</f>
      </c>
      <c r="B295" s="4" t="s">
        <f>=HYPERLINK("https://www.leilaoonline.net/lote/detalhe/233423", "DOLLY PARA CARRETA MCA JOST; ANO 2004. (VENDA SEM DIREITO A DOCUMENTAÇÃO) - FR11003066. - LOC. MB")</f>
      </c>
      <c r="C295" s="4" t="inlineStr">
        <is>
          <t>Vendido</t>
        </is>
      </c>
      <c r="D295" s="4" t="inlineStr">
        <is>
          <t>8</t>
        </is>
      </c>
      <c r="E295" s="5" t="inlineStr">
        <is>
          <t>8.500,00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=HYPERLINK("https://www.leilaoonline.net/lote/detalhe/233426", "33815")</f>
      </c>
      <c r="B296" s="4" t="s">
        <f>=HYPERLINK("https://www.leilaoonline.net/lote/detalhe/233426", "DOLLY RANDON; ANO 1999. - FR11003037. (VENDA SEM DIREITO A DOCUMENTAÇÃO) - LOC. MB")</f>
      </c>
      <c r="C296" s="4" t="inlineStr">
        <is>
          <t>Vendido</t>
        </is>
      </c>
      <c r="D296" s="4" t="inlineStr">
        <is>
          <t>6</t>
        </is>
      </c>
      <c r="E296" s="5" t="inlineStr">
        <is>
          <t>7.500,00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=HYPERLINK("https://www.leilaoonline.net/lote/detalhe/233425", "33816")</f>
      </c>
      <c r="B297" s="4" t="s">
        <f>=HYPERLINK("https://www.leilaoonline.net/lote/detalhe/233425", "PLANTADORA DE CANA DMB PCP 6000; ANO 2015. (VENDA SEM PNEUS) - FR11003760. - LOC. VALE DO ROSÁRIO")</f>
      </c>
      <c r="C297" s="4" t="inlineStr">
        <is>
          <t>Não vendido</t>
        </is>
      </c>
      <c r="D297" s="4" t="inlineStr">
        <is>
          <t>8</t>
        </is>
      </c>
      <c r="E297" s="5" t="inlineStr">
        <is>
          <t>17.000,00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=HYPERLINK("https://www.leilaoonline.net/lote/detalhe/233306", "33817")</f>
      </c>
      <c r="B298" s="4" t="s">
        <f>=HYPERLINK("https://www.leilaoonline.net/lote/detalhe/233306", "PLANTADORA DE CANA DMB PCP 6000. (VENDA SEM PNEUS) - FR11004363. - LOC. VALE DO ROSÁRIO")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=HYPERLINK("https://www.leilaoonline.net/lote/detalhe/233434", "33823")</f>
      </c>
      <c r="B299" s="4" t="s">
        <f>=HYPERLINK("https://www.leilaoonline.net/lote/detalhe/233434", "PREPARADOR DE SOLO PENTA LIPOW. - FR11003758. - LOC. VALE DO ROSÁRIO")</f>
      </c>
      <c r="C299" s="4" t="inlineStr">
        <is>
          <t>Não vendido</t>
        </is>
      </c>
      <c r="D299" s="4" t="inlineStr">
        <is>
          <t>2</t>
        </is>
      </c>
      <c r="E299" s="5" t="inlineStr">
        <is>
          <t>1.600,00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=HYPERLINK("https://www.leilaoonline.net/lote/detalhe/233424", "33833")</f>
      </c>
      <c r="B300" s="4" t="s">
        <f>=HYPERLINK("https://www.leilaoonline.net/lote/detalhe/233424", "CARRETA DISTRIBUIDORA DE TORTA FILTRO E ADUBO DMB; ANO 2016. - FR11003810. - LOC. MB")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5.000,00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=HYPERLINK("https://www.leilaoonline.net/lote/detalhe/235004", "33834")</f>
      </c>
      <c r="B301" s="4" t="s">
        <f>=HYPERLINK("https://www.leilaoonline.net/lote/detalhe/235004", "CARRETA DISTRIBUIDORA DE TORTA FILTRO E ADUBO DMB PCP 6000. - S/FR.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5.000,00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=HYPERLINK("https://www.leilaoonline.net/lote/detalhe/235384", "33836")</f>
      </c>
      <c r="B302" s="4" t="s">
        <f>=HYPERLINK("https://www.leilaoonline.net/lote/detalhe/235384", " 2 TRANSBORDOS. - FR13003117/FR13003118. - LOC. SANTA ELISA")</f>
      </c>
      <c r="C302" s="4" t="inlineStr">
        <is>
          <t>Não vendido</t>
        </is>
      </c>
      <c r="D302" s="4" t="inlineStr">
        <is>
          <t>8</t>
        </is>
      </c>
      <c r="E302" s="5" t="inlineStr">
        <is>
          <t>17.000,00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=HYPERLINK("https://www.leilaoonline.net/lote/detalhe/235370", "33839")</f>
      </c>
      <c r="B303" s="4" t="s">
        <f>=HYPERLINK("https://www.leilaoonline.net/lote/detalhe/235370", " PLANTADORA DE CANA AUTOMÁTICA DMB; ANO 2011. (SEM PNEUS) - FR14003497. - LOC. VALE DO ROSÁRIO")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=HYPERLINK("https://www.leilaoonline.net/lote/detalhe/235383", "33840")</f>
      </c>
      <c r="B304" s="4" t="s">
        <f>=HYPERLINK("https://www.leilaoonline.net/lote/detalhe/235383", " PLANTADORA DE CANA DMB PCP 6000. (SEM PNEUS) - FR11003800. - LOC. VALE DO ROSÁRIO")</f>
      </c>
      <c r="C304" s="4" t="inlineStr">
        <is>
          <t>Não vendido</t>
        </is>
      </c>
      <c r="D304" s="4" t="inlineStr">
        <is>
          <t>72</t>
        </is>
      </c>
      <c r="E304" s="5" t="inlineStr">
        <is>
          <t>81.000,00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=HYPERLINK("https://www.leilaoonline.net/lote/detalhe/235351", "33841")</f>
      </c>
      <c r="B305" s="4" t="s">
        <f>=HYPERLINK("https://www.leilaoonline.net/lote/detalhe/235351", " DISTRIBUIDOR DE ADUBO 3 HASTES DMB. (COCHO) - FR11803011. - LOC. VALE DO ROSÁRIO")</f>
      </c>
      <c r="C305" s="4" t="inlineStr">
        <is>
          <t>Vendido</t>
        </is>
      </c>
      <c r="D305" s="4" t="inlineStr">
        <is>
          <t>39</t>
        </is>
      </c>
      <c r="E305" s="5" t="inlineStr">
        <is>
          <t>16.000,00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=HYPERLINK("https://www.leilaoonline.net/lote/detalhe/235385", "33842")</f>
      </c>
      <c r="B306" s="4" t="s">
        <f>=HYPERLINK("https://www.leilaoonline.net/lote/detalhe/235385", " TRANSBORDO SANTA IZABEL TRIDEM 13T; ANO 2013. - FR11003693. - LOC. VALE DO ROSÁRIO")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=HYPERLINK("https://www.leilaoonline.net/lote/detalhe/235386", "33843")</f>
      </c>
      <c r="B307" s="4" t="s">
        <f>=HYPERLINK("https://www.leilaoonline.net/lote/detalhe/235386", " CARROCERIA TRANSBORDO TIPO CX DUPLO SANTA IZABEL SI TSI 14000 - FALTA 01 CAIXOTE. - S/FR. - LOC. VALE DO ROSÁRIO")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=HYPERLINK("https://www.leilaoonline.net/lote/detalhe/235353", "33844")</f>
      </c>
      <c r="B308" s="4" t="s">
        <f>=HYPERLINK("https://www.leilaoonline.net/lote/detalhe/235353", " CARROCERIA TRANSBORDO TIPO CX DUPLO SANTA IZABEL SI TSI 14000. - FR287015. - LOC. VALE DO ROSÁRIO")</f>
      </c>
      <c r="C308" s="4" t="inlineStr">
        <is>
          <t>Vendido</t>
        </is>
      </c>
      <c r="D308" s="4" t="inlineStr">
        <is>
          <t>9</t>
        </is>
      </c>
      <c r="E308" s="5" t="inlineStr">
        <is>
          <t>9.000,00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=HYPERLINK("https://www.leilaoonline.net/lote/detalhe/235368", "33845")</f>
      </c>
      <c r="B309" s="4" t="s">
        <f>=HYPERLINK("https://www.leilaoonline.net/lote/detalhe/235368", " TRANSBORDO CIVEMASA TRIDEM 13T; ANO 2008. - FR5004823. - LOC. VALE DO ROSÁRIO")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10.000,00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=HYPERLINK("https://www.leilaoonline.net/lote/detalhe/235381", "33846")</f>
      </c>
      <c r="B310" s="4" t="s">
        <f>=HYPERLINK("https://www.leilaoonline.net/lote/detalhe/235381", " GRADE ARADORA CIVEMASA COM 32 DISCOS ARADOS E 02 PNEUS; ANO 2014. - FR11003751. - LOC. VALE DO ROSÁRIO")</f>
      </c>
      <c r="C310" s="4" t="inlineStr">
        <is>
          <t>Vendido</t>
        </is>
      </c>
      <c r="D310" s="4" t="inlineStr">
        <is>
          <t>220</t>
        </is>
      </c>
      <c r="E310" s="5" t="inlineStr">
        <is>
          <t>38.200,00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=HYPERLINK("https://www.leilaoonline.net/lote/detalhe/235374", "33847")</f>
      </c>
      <c r="B311" s="4" t="s">
        <f>=HYPERLINK("https://www.leilaoonline.net/lote/detalhe/235374", " APROX. 33 PNEUS. - S/FR. - LOC. VALE DO ROSÁRIO")</f>
      </c>
      <c r="C311" s="4" t="inlineStr">
        <is>
          <t>Vendido</t>
        </is>
      </c>
      <c r="D311" s="4" t="inlineStr">
        <is>
          <t>8</t>
        </is>
      </c>
      <c r="E311" s="5" t="inlineStr">
        <is>
          <t>1.800,00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=HYPERLINK("https://www.leilaoonline.net/lote/detalhe/235365", "33849")</f>
      </c>
      <c r="B312" s="4" t="s">
        <f>=HYPERLINK("https://www.leilaoonline.net/lote/detalhe/235365", " CARROCERIA TRANSBORDO TIPO CX DUPLO SANTA IZABEL SI TSI 14000. - FR287047. - LOC. VALE DO ROSÁRIO")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8.000,00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=HYPERLINK("https://www.leilaoonline.net/lote/detalhe/235352", "33850")</f>
      </c>
      <c r="B313" s="4" t="s">
        <f>=HYPERLINK("https://www.leilaoonline.net/lote/detalhe/235352", " CARROCERIA TRANSBORDO TIPO CX DUPLO SANTA IZABEL SI TSI 14000. - FR287040. - LOC. VALE DO ROSÁRIO")</f>
      </c>
      <c r="C313" s="4" t="inlineStr">
        <is>
          <t>Vendido</t>
        </is>
      </c>
      <c r="D313" s="4" t="inlineStr">
        <is>
          <t>10</t>
        </is>
      </c>
      <c r="E313" s="5" t="inlineStr">
        <is>
          <t>9.500,00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=HYPERLINK("https://www.leilaoonline.net/lote/detalhe/235349", "33851")</f>
      </c>
      <c r="B314" s="4" t="s">
        <f>=HYPERLINK("https://www.leilaoonline.net/lote/detalhe/235349", " CARRETINHA COM TANQUE DE FERRO CAPAC. 10.000 LTS. SOLLUS; ANO 2016. - FR92887. - LOC. JUNQUEIRA")</f>
      </c>
      <c r="C314" s="4" t="inlineStr">
        <is>
          <t>Vendido</t>
        </is>
      </c>
      <c r="D314" s="4" t="inlineStr">
        <is>
          <t>118</t>
        </is>
      </c>
      <c r="E314" s="5" t="inlineStr">
        <is>
          <t>39.800,00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=HYPERLINK("https://www.leilaoonline.net/lote/detalhe/235344", "33852")</f>
      </c>
      <c r="B315" s="4" t="s">
        <f>=HYPERLINK("https://www.leilaoonline.net/lote/detalhe/235344", " TRATOR MASSEY FERGUSON 7140 4X4; ANO 2010. - FR93143. - LOC. JUNQUEIRA")</f>
      </c>
      <c r="C315" s="4" t="inlineStr">
        <is>
          <t>Não vendido</t>
        </is>
      </c>
      <c r="D315" s="4" t="inlineStr">
        <is>
          <t>33</t>
        </is>
      </c>
      <c r="E315" s="5" t="inlineStr">
        <is>
          <t>73.000,00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=HYPERLINK("https://www.leilaoonline.net/lote/detalhe/235366", "33853")</f>
      </c>
      <c r="B316" s="4" t="s">
        <f>=HYPERLINK("https://www.leilaoonline.net/lote/detalhe/235366", " DOLLY. (VENDA SEM DIREITO A DOCUMENTAÇÃO) - FR56906. - LOC. JUNQUEIRA")</f>
      </c>
      <c r="C316" s="4" t="inlineStr">
        <is>
          <t>Não vendido</t>
        </is>
      </c>
      <c r="D316" s="4" t="inlineStr">
        <is>
          <t>12</t>
        </is>
      </c>
      <c r="E316" s="5" t="inlineStr">
        <is>
          <t>10.500,00</t>
        </is>
      </c>
      <c r="F316" s="4" t="inlineStr">
        <is>
          <t>500.00</t>
        </is>
      </c>
    </row>
    <row collapsed="false" customFormat="false" customHeight="false" hidden="false" ht="12.1" outlineLevel="0" r="317">
      <c r="A317" s="5" t="s">
        <f>=HYPERLINK("https://www.leilaoonline.net/lote/detalhe/235388", "33854")</f>
      </c>
      <c r="B317" s="4" t="s">
        <f>=HYPERLINK("https://www.leilaoonline.net/lote/detalhe/235388", " DOLLY. (VENDA SEM DIREITO A DOCUMENTAÇÃO) - FR10267. - LOC. JUNQUEIRA")</f>
      </c>
      <c r="C317" s="4" t="inlineStr">
        <is>
          <t>Vendido</t>
        </is>
      </c>
      <c r="D317" s="4" t="inlineStr">
        <is>
          <t>15</t>
        </is>
      </c>
      <c r="E317" s="5" t="inlineStr">
        <is>
          <t>12.000,00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=HYPERLINK("https://www.leilaoonline.net/lote/detalhe/235348", "33855")</f>
      </c>
      <c r="B318" s="4" t="s">
        <f>=HYPERLINK("https://www.leilaoonline.net/lote/detalhe/235348", " TRANSBORDO SMR 10500 10T; ANO 2008. - FR10138. - LOC. JUNQUEIRA")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=HYPERLINK("https://www.leilaoonline.net/lote/detalhe/235350", "33856")</f>
      </c>
      <c r="B319" s="4" t="s">
        <f>=HYPERLINK("https://www.leilaoonline.net/lote/detalhe/235350", " TANQUE PLÁSTICO VERDE PULVERIZADOR. - S/FR. - LOC. JUNQUEIRA")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=HYPERLINK("https://www.leilaoonline.net/lote/detalhe/235363", "33857")</f>
      </c>
      <c r="B320" s="4" t="s">
        <f>=HYPERLINK("https://www.leilaoonline.net/lote/detalhe/235363", " TURBINA COM CAIXA DE ÓLEO. - FR312004. - LOC. JUNQUEIRA")</f>
      </c>
      <c r="C320" s="4" t="inlineStr">
        <is>
          <t>Não vendido</t>
        </is>
      </c>
      <c r="D320" s="4" t="inlineStr">
        <is>
          <t>3</t>
        </is>
      </c>
      <c r="E320" s="5" t="inlineStr">
        <is>
          <t>3.750,00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=HYPERLINK("https://www.leilaoonline.net/lote/detalhe/235389", "33858")</f>
      </c>
      <c r="B321" s="4" t="s">
        <f>=HYPERLINK("https://www.leilaoonline.net/lote/detalhe/235389", "  2 PINHÕES ENGRENAGEM. - S/FR. - LOC. JUNQUEIRA")</f>
      </c>
      <c r="C321" s="4" t="inlineStr">
        <is>
          <t>Vendido</t>
        </is>
      </c>
      <c r="D321" s="4" t="inlineStr">
        <is>
          <t>13</t>
        </is>
      </c>
      <c r="E321" s="5" t="inlineStr">
        <is>
          <t>1.800,00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=HYPERLINK("https://www.leilaoonline.net/lote/detalhe/235357", "33899")</f>
      </c>
      <c r="B322" s="4" t="s">
        <f>=HYPERLINK("https://www.leilaoonline.net/lote/detalhe/235357", " TRANSBORDO. - FR14003520. - LOC. SANTA ELISA")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10.000,00</t>
        </is>
      </c>
      <c r="F3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2026-03-25T21:57:00.00Z</dcterms:created>
  <dc:creator>Tellks Tecnologia</dc:creator>
  <cp:revision>0</cp:revision>
</cp:coreProperties>
</file>