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19 CAMINHÕES - 16 TRATORES - REBOQUES - TANQUES - SUCATA -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=HYPERLINK("https://www.leilaoonline.net/lote/detalhe/239912", "10000")</f>
      </c>
      <c r="B11" s="4" t="s">
        <f>=HYPERLINK("https://www.leilaoonline.net/lote/detalhe/239912", "SEMI REBOQUE RANDON SR CA; ANO 2007/2007; AZUL. - FR5004673. - LOC. MARACAJU")</f>
      </c>
      <c r="C11" s="4" t="inlineStr">
        <is>
          <t>Vendido</t>
        </is>
      </c>
      <c r="D11" s="4" t="inlineStr">
        <is>
          <t>3</t>
        </is>
      </c>
      <c r="E11" s="5" t="inlineStr">
        <is>
          <t>22.000,00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=HYPERLINK("https://www.leilaoonline.net/lote/detalhe/238497", "10017")</f>
      </c>
      <c r="B12" s="4" t="s">
        <f>=HYPERLINK("https://www.leilaoonline.net/lote/detalhe/238497", " TRATOR JOHN DEERE 6205 J;  ANO 2016. - FR4435107. - LOC. CAARAPÓ")</f>
      </c>
      <c r="C12" s="4" t="inlineStr">
        <is>
          <t>Vendido</t>
        </is>
      </c>
      <c r="D12" s="4" t="inlineStr">
        <is>
          <t>17</t>
        </is>
      </c>
      <c r="E12" s="5" t="inlineStr">
        <is>
          <t>75.000,00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=HYPERLINK("https://www.leilaoonline.net/lote/detalhe/238502", "10018")</f>
      </c>
      <c r="B13" s="4" t="s">
        <f>=HYPERLINK("https://www.leilaoonline.net/lote/detalhe/238502", " TRATOR VALTRA A124 L 4X4; ANO 2019. - FR4435196. - LOC. CAARAPÓ")</f>
      </c>
      <c r="C13" s="4" t="inlineStr">
        <is>
          <t>Vendido</t>
        </is>
      </c>
      <c r="D13" s="4" t="inlineStr">
        <is>
          <t>101</t>
        </is>
      </c>
      <c r="E13" s="5" t="inlineStr">
        <is>
          <t>135.000,00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=HYPERLINK("https://www.leilaoonline.net/lote/detalhe/238500", "10019")</f>
      </c>
      <c r="B14" s="4" t="s">
        <f>=HYPERLINK("https://www.leilaoonline.net/lote/detalhe/238500", "(VEJA VIDEO) TRATOR CASE MX 340; ANO 2018. - FR4435194. -  LOC. CAARAPÓ 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200.000,00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=HYPERLINK("https://www.leilaoonline.net/lote/detalhe/238499", "10020")</f>
      </c>
      <c r="B15" s="4" t="s">
        <f>=HYPERLINK("https://www.leilaoonline.net/lote/detalhe/238499", " TRATOR CASE MX 340; ANO 2018. - FR4435200. -  LOC. CAARAPÓ")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150.000,00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=HYPERLINK("https://www.leilaoonline.net/lote/detalhe/238498", "10021")</f>
      </c>
      <c r="B16" s="4" t="s">
        <f>=HYPERLINK("https://www.leilaoonline.net/lote/detalhe/238498", "TRATOR CASE MX 340 REMAPEADO; ANO 2018. - FR4435193. - LOC. CAARAPÓ")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145.000,00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=HYPERLINK("https://www.leilaoonline.net/lote/detalhe/238576", "10084")</f>
      </c>
      <c r="B17" s="4" t="s">
        <f>=HYPERLINK("https://www.leilaoonline.net/lote/detalhe/238576", "TRATOR CASE MX 260; ANO 2017. - FR50958. - LOC. DIAMANTE")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84.500,00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=HYPERLINK("https://www.leilaoonline.net/lote/detalhe/238577", "10085")</f>
      </c>
      <c r="B18" s="4" t="s">
        <f>=HYPERLINK("https://www.leilaoonline.net/lote/detalhe/238577", "TRATOR CASE MX 260; ANO 2017. - FR188964. - LOC. DIAMANTE")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91.000,00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=HYPERLINK("https://www.leilaoonline.net/lote/detalhe/239926", "10087")</f>
      </c>
      <c r="B19" s="4" t="s">
        <f>=HYPERLINK("https://www.leilaoonline.net/lote/detalhe/239926", "CAMINHÃO VOLKSWAGEN 31.320 CNC 6X4; ANO 2010/2010; BRANCO; CARROCERIA BAZUKA. - FR88170. - LOC. GASA")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57.000,00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=HYPERLINK("https://www.leilaoonline.net/lote/detalhe/239927", "10088")</f>
      </c>
      <c r="B20" s="4" t="s">
        <f>=HYPERLINK("https://www.leilaoonline.net/lote/detalhe/239927", "CAMINHÃO VOLKSWAGEN 26.280 6X4; ANO 2012/2013; BRANCO; CARROCERIA TRANSBORDO ANTONIOSI ATA 12000 SC; ANO 2012. - FR88168/FR140407. - LOC. GASA")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63.000,00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=HYPERLINK("https://www.leilaoonline.net/lote/detalhe/238524", "10090")</f>
      </c>
      <c r="B21" s="4" t="s">
        <f>=HYPERLINK("https://www.leilaoonline.net/lote/detalhe/238524", "CAMINHÃO VOLKSWAGEN 31.320 CNC 6X4; ANO 2010/2010; BRANCO; CARROCERIA TRANSBORDO ANTONIOSI. (VENDA SOMENTE PARA COMPRADORES DO ESTADO DE SÃO PAULO) - FR88178. - LOC. GASA")</f>
      </c>
      <c r="C21" s="4" t="inlineStr">
        <is>
          <t>Vendido</t>
        </is>
      </c>
      <c r="D21" s="4" t="inlineStr">
        <is>
          <t>63</t>
        </is>
      </c>
      <c r="E21" s="5" t="inlineStr">
        <is>
          <t>107.000,00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=HYPERLINK("https://www.leilaoonline.net/lote/detalhe/238530", "10100")</f>
      </c>
      <c r="B22" s="4" t="s">
        <f>=HYPERLINK("https://www.leilaoonline.net/lote/detalhe/238530", "TRANSBORDO SANTA IZABEL, TRIDEM 13T, ANO 2013 - FR10003173. - LOC. CONTINENTAL")</f>
      </c>
      <c r="C22" s="4" t="inlineStr">
        <is>
          <t>Vendido</t>
        </is>
      </c>
      <c r="D22" s="4" t="inlineStr">
        <is>
          <t>8</t>
        </is>
      </c>
      <c r="E22" s="5" t="inlineStr">
        <is>
          <t>17.000,00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=HYPERLINK("https://www.leilaoonline.net/lote/detalhe/238554", "10101")</f>
      </c>
      <c r="B23" s="4" t="s">
        <f>=HYPERLINK("https://www.leilaoonline.net/lote/detalhe/238554", "TRANSBORDO SANTA IZABEL, TRIDEM 13T, ANO 2013 - FR10003170. - LOC. CONTINENTAL")</f>
      </c>
      <c r="C23" s="4" t="inlineStr">
        <is>
          <t>Vendido</t>
        </is>
      </c>
      <c r="D23" s="4" t="inlineStr">
        <is>
          <t>6</t>
        </is>
      </c>
      <c r="E23" s="5" t="inlineStr">
        <is>
          <t>23.000,00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=HYPERLINK("https://www.leilaoonline.net/lote/detalhe/238531", "10102")</f>
      </c>
      <c r="B24" s="4" t="s">
        <f>=HYPERLINK("https://www.leilaoonline.net/lote/detalhe/238531", " TRANSBORDO SANTA IZABEL, TRIDEM 13T, ANO 2014 - FR10003182. - LOC. CONTINENTAL")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=HYPERLINK("https://www.leilaoonline.net/lote/detalhe/238555", "10103")</f>
      </c>
      <c r="B25" s="4" t="s">
        <f>=HYPERLINK("https://www.leilaoonline.net/lote/detalhe/238555", "TRANSBORDO SANTA IZABEL. TRIDEM 13T, ANO 2014 - FR10003190. - LOC. CONTINENTAL")</f>
      </c>
      <c r="C25" s="4" t="inlineStr">
        <is>
          <t>Vendido</t>
        </is>
      </c>
      <c r="D25" s="4" t="inlineStr">
        <is>
          <t>3</t>
        </is>
      </c>
      <c r="E25" s="5" t="inlineStr">
        <is>
          <t>12.000,00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=HYPERLINK("https://www.leilaoonline.net/lote/detalhe/238548", "10104")</f>
      </c>
      <c r="B26" s="4" t="s">
        <f>=HYPERLINK("https://www.leilaoonline.net/lote/detalhe/238548", " TRANSBORDO CIVEMASA TAC 13000; ANO 2008. - FR9004113 - LOC. CONTINENTAL")</f>
      </c>
      <c r="C26" s="4" t="inlineStr">
        <is>
          <t>Vendido</t>
        </is>
      </c>
      <c r="D26" s="4" t="inlineStr">
        <is>
          <t>14</t>
        </is>
      </c>
      <c r="E26" s="5" t="inlineStr">
        <is>
          <t>23.000,00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=HYPERLINK("https://www.leilaoonline.net/lote/detalhe/238550", "10105")</f>
      </c>
      <c r="B27" s="4" t="s">
        <f>=HYPERLINK("https://www.leilaoonline.net/lote/detalhe/238550", "TRANSBORDO CIVEMASA TRIDEM 13T; ANO 2008. - FR5004807. - LOC. CONTINENTAL")</f>
      </c>
      <c r="C27" s="4" t="inlineStr">
        <is>
          <t>Vendido</t>
        </is>
      </c>
      <c r="D27" s="4" t="inlineStr">
        <is>
          <t>15</t>
        </is>
      </c>
      <c r="E27" s="5" t="inlineStr">
        <is>
          <t>24.000,00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=HYPERLINK("https://www.leilaoonline.net/lote/detalhe/238553", "10106")</f>
      </c>
      <c r="B28" s="4" t="s">
        <f>=HYPERLINK("https://www.leilaoonline.net/lote/detalhe/238553", " TRANSBORDO CIVEMASA TAC 13000; ANO 2008. - FR5004811 - LOC. CONTINENTAL")</f>
      </c>
      <c r="C28" s="4" t="inlineStr">
        <is>
          <t>Vendido</t>
        </is>
      </c>
      <c r="D28" s="4" t="inlineStr">
        <is>
          <t>15</t>
        </is>
      </c>
      <c r="E28" s="5" t="inlineStr">
        <is>
          <t>24.000,00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=HYPERLINK("https://www.leilaoonline.net/lote/detalhe/238538", "10107")</f>
      </c>
      <c r="B29" s="4" t="s">
        <f>=HYPERLINK("https://www.leilaoonline.net/lote/detalhe/238538", " TRANSBORDO CIVEMASA TAC 13000; ANO 2008. - FR9004019. - LOC. CONTINENTAL")</f>
      </c>
      <c r="C29" s="4" t="inlineStr">
        <is>
          <t>Vendido</t>
        </is>
      </c>
      <c r="D29" s="4" t="inlineStr">
        <is>
          <t>27</t>
        </is>
      </c>
      <c r="E29" s="5" t="inlineStr">
        <is>
          <t>39.000,00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=HYPERLINK("https://www.leilaoonline.net/lote/detalhe/238552", "10109")</f>
      </c>
      <c r="B30" s="4" t="s">
        <f>=HYPERLINK("https://www.leilaoonline.net/lote/detalhe/238552", " TRANSBORDO CIVEMASA TAC 10500; ANO 2007. - FR7003008. - LOC. CONTINENTAL")</f>
      </c>
      <c r="C30" s="4" t="inlineStr">
        <is>
          <t>Vendido</t>
        </is>
      </c>
      <c r="D30" s="4" t="inlineStr">
        <is>
          <t>3</t>
        </is>
      </c>
      <c r="E30" s="5" t="inlineStr">
        <is>
          <t>12.000,00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=HYPERLINK("https://www.leilaoonline.net/lote/detalhe/238535", "10111")</f>
      </c>
      <c r="B31" s="4" t="s">
        <f>=HYPERLINK("https://www.leilaoonline.net/lote/detalhe/238535", " TRANSBORDO CIVEMASA TAC 10500; ANO 2007. - FR8003035. - LOC. CONTINENTAL")</f>
      </c>
      <c r="C31" s="4" t="inlineStr">
        <is>
          <t>Vendido</t>
        </is>
      </c>
      <c r="D31" s="4" t="inlineStr">
        <is>
          <t>2</t>
        </is>
      </c>
      <c r="E31" s="5" t="inlineStr">
        <is>
          <t>11.000,00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=HYPERLINK("https://www.leilaoonline.net/lote/detalhe/238569", "10114")</f>
      </c>
      <c r="B32" s="4" t="s">
        <f>=HYPERLINK("https://www.leilaoonline.net/lote/detalhe/238569", "TRANSBORDO CIVEMASA; ANO 2010. - FR13003070. - LOC. CONTINENTAL")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=HYPERLINK("https://www.leilaoonline.net/lote/detalhe/238533", "10115")</f>
      </c>
      <c r="B33" s="4" t="s">
        <f>=HYPERLINK("https://www.leilaoonline.net/lote/detalhe/238533", "TRANSBORDO CIVEMASA; ANO 2010. - FR10003069. - LOC. CONTINENTAL")</f>
      </c>
      <c r="C33" s="4" t="inlineStr">
        <is>
          <t>Vendido</t>
        </is>
      </c>
      <c r="D33" s="4" t="inlineStr">
        <is>
          <t>2</t>
        </is>
      </c>
      <c r="E33" s="5" t="inlineStr">
        <is>
          <t>11.000,00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=HYPERLINK("https://www.leilaoonline.net/lote/detalhe/238559", "10116")</f>
      </c>
      <c r="B34" s="4" t="s">
        <f>=HYPERLINK("https://www.leilaoonline.net/lote/detalhe/238559", "TRANSBORDO CIVEMASA TAC 10500; ANO 2007. - FR8003021. - LOC. CONTINENTAL")</f>
      </c>
      <c r="C34" s="4" t="inlineStr">
        <is>
          <t>Vendido</t>
        </is>
      </c>
      <c r="D34" s="4" t="inlineStr">
        <is>
          <t>2</t>
        </is>
      </c>
      <c r="E34" s="5" t="inlineStr">
        <is>
          <t>11.000,00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=HYPERLINK("https://www.leilaoonline.net/lote/detalhe/238546", "10118")</f>
      </c>
      <c r="B35" s="4" t="s">
        <f>=HYPERLINK("https://www.leilaoonline.net/lote/detalhe/238546", " CARROCERIA TRANSBORDO SANTA IZABEL. - S/FR. - LOC. CONTINENTAL")</f>
      </c>
      <c r="C35" s="4" t="inlineStr">
        <is>
          <t>Vendido</t>
        </is>
      </c>
      <c r="D35" s="4" t="inlineStr">
        <is>
          <t>18</t>
        </is>
      </c>
      <c r="E35" s="5" t="inlineStr">
        <is>
          <t>28.000,00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=HYPERLINK("https://www.leilaoonline.net/lote/detalhe/238536", "10119")</f>
      </c>
      <c r="B36" s="4" t="s">
        <f>=HYPERLINK("https://www.leilaoonline.net/lote/detalhe/238536", " CARROCERIA TRANSBORDO SANTAL CT 6; ANO 2011. - S/FR. - LOC. CONTINENTAL")</f>
      </c>
      <c r="C36" s="4" t="inlineStr">
        <is>
          <t>Vendido</t>
        </is>
      </c>
      <c r="D36" s="4" t="inlineStr">
        <is>
          <t>8</t>
        </is>
      </c>
      <c r="E36" s="5" t="inlineStr">
        <is>
          <t>22.000,00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=HYPERLINK("https://www.leilaoonline.net/lote/detalhe/238541", "10120")</f>
      </c>
      <c r="B37" s="4" t="s">
        <f>=HYPERLINK("https://www.leilaoonline.net/lote/detalhe/238541", " CARROCERIA TRANSBORDO SANTA IZABEL; ANO 2016. - S/FR. - LOC. CONTINENTAL")</f>
      </c>
      <c r="C37" s="4" t="inlineStr">
        <is>
          <t>Vendido</t>
        </is>
      </c>
      <c r="D37" s="4" t="inlineStr">
        <is>
          <t>16</t>
        </is>
      </c>
      <c r="E37" s="5" t="inlineStr">
        <is>
          <t>29.000,00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=HYPERLINK("https://www.leilaoonline.net/lote/detalhe/238534", "10121")</f>
      </c>
      <c r="B38" s="4" t="s">
        <f>=HYPERLINK("https://www.leilaoonline.net/lote/detalhe/238534", " MOTO BOMBA MWM. - FR625008. - LOC. CONTINENTAL")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=HYPERLINK("https://www.leilaoonline.net/lote/detalhe/238565", "10122")</f>
      </c>
      <c r="B39" s="4" t="s">
        <f>=HYPERLINK("https://www.leilaoonline.net/lote/detalhe/238565", " APROX. 12 DISCOS PARA IMPLEMENTO. - S/FR. - LOC. CONTINENTAL")</f>
      </c>
      <c r="C39" s="4" t="inlineStr">
        <is>
          <t>Vendido</t>
        </is>
      </c>
      <c r="D39" s="4" t="inlineStr">
        <is>
          <t>29</t>
        </is>
      </c>
      <c r="E39" s="5" t="inlineStr">
        <is>
          <t>4.800,00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=HYPERLINK("https://www.leilaoonline.net/lote/detalhe/238539", "10123")</f>
      </c>
      <c r="B40" s="4" t="s">
        <f>=HYPERLINK("https://www.leilaoonline.net/lote/detalhe/238539", " CARROCERIA TRANSBORDO SANTAL CT 6; ANO 2011. - S/FR. - LOC. CONTINENTAL")</f>
      </c>
      <c r="C40" s="4" t="inlineStr">
        <is>
          <t>Vendido</t>
        </is>
      </c>
      <c r="D40" s="4" t="inlineStr">
        <is>
          <t>11</t>
        </is>
      </c>
      <c r="E40" s="5" t="inlineStr">
        <is>
          <t>23.000,00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=HYPERLINK("https://www.leilaoonline.net/lote/detalhe/238540", "10124")</f>
      </c>
      <c r="B41" s="4" t="s">
        <f>=HYPERLINK("https://www.leilaoonline.net/lote/detalhe/238540", "TRANSBORDO SANTA IZABEL TASI 15000; ANO 2014. - FR13003185. - LOC. CONTINENTAL")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=HYPERLINK("https://www.leilaoonline.net/lote/detalhe/238571", "10125")</f>
      </c>
      <c r="B42" s="4" t="s">
        <f>=HYPERLINK("https://www.leilaoonline.net/lote/detalhe/238571", " EQUIPAMENTOS DE LABOTÓRIO - 1 SPECTRA 50B ATOMIC; 3 FOTOMETROS; 2 SEPARDORES E 1 RECUPERADOR PARA RESINA E MEDIDORES DE VIDRO. - PAT.035337/164648/155136/164650/269081/269075/313597/313596. - LOC. BONFIM")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5.550,00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=HYPERLINK("https://www.leilaoonline.net/lote/detalhe/238537", "10126")</f>
      </c>
      <c r="B43" s="4" t="s">
        <f>=HYPERLINK("https://www.leilaoonline.net/lote/detalhe/238537", " SUCATAS DE EQUIPAMENTOS DE LABOTÓRIO - FREZEER; BALANÇAS; MESA AGITADORA; AUTO CLAVE; ESTUFA E OUTROS. - S/FR. - LOC. BONFIM")</f>
      </c>
      <c r="C43" s="4" t="inlineStr">
        <is>
          <t>Vendido</t>
        </is>
      </c>
      <c r="D43" s="4" t="inlineStr">
        <is>
          <t>19</t>
        </is>
      </c>
      <c r="E43" s="5" t="inlineStr">
        <is>
          <t>3.100,00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=HYPERLINK("https://www.leilaoonline.net/lote/detalhe/238549", "10127")</f>
      </c>
      <c r="B44" s="4" t="s">
        <f>=HYPERLINK("https://www.leilaoonline.net/lote/detalhe/238549", " APROX. 62 MOTORES ELÉTRICOS E 12 VÁLVULAS SOLENOIDE. - S/FR. - LOC. BONFIM")</f>
      </c>
      <c r="C44" s="4" t="inlineStr">
        <is>
          <t>Vendido</t>
        </is>
      </c>
      <c r="D44" s="4" t="inlineStr">
        <is>
          <t>315</t>
        </is>
      </c>
      <c r="E44" s="5" t="inlineStr">
        <is>
          <t>103.500,00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=HYPERLINK("https://www.leilaoonline.net/lote/detalhe/238544", "10128")</f>
      </c>
      <c r="B45" s="4" t="s">
        <f>=HYPERLINK("https://www.leilaoonline.net/lote/detalhe/238544", " SULCADOR. - FR122082. - LOC. BONFIM")</f>
      </c>
      <c r="C45" s="4" t="inlineStr">
        <is>
          <t>Vendido</t>
        </is>
      </c>
      <c r="D45" s="4" t="inlineStr">
        <is>
          <t>10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=HYPERLINK("https://www.leilaoonline.net/lote/detalhe/238551", "10129")</f>
      </c>
      <c r="B46" s="4" t="s">
        <f>=HYPERLINK("https://www.leilaoonline.net/lote/detalhe/238551", "TRATOR JOHN DEERE 7225 SUCATEADO; ANO 2016. - FR115716. - LOC. BONFIM")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=HYPERLINK("https://www.leilaoonline.net/lote/detalhe/238564", "10130")</f>
      </c>
      <c r="B47" s="4" t="s">
        <f>=HYPERLINK("https://www.leilaoonline.net/lote/detalhe/238564", " REBOQUE RECLAL MT RC; ANO 2013/2013; PRETO. - FR10276. - LOC. BONFIM")</f>
      </c>
      <c r="C47" s="4" t="inlineStr">
        <is>
          <t>Não vendido</t>
        </is>
      </c>
      <c r="D47" s="4" t="inlineStr">
        <is>
          <t>10</t>
        </is>
      </c>
      <c r="E47" s="5" t="inlineStr">
        <is>
          <t>1.900,00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=HYPERLINK("https://www.leilaoonline.net/lote/detalhe/238532", "10131")</f>
      </c>
      <c r="B48" s="4" t="s">
        <f>=HYPERLINK("https://www.leilaoonline.net/lote/detalhe/238532", " ENXADA HOWARD CH 3000. - FR81459. - LOC. BONFIM")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=HYPERLINK("https://www.leilaoonline.net/lote/detalhe/238566", "10132")</f>
      </c>
      <c r="B49" s="4" t="s">
        <f>=HYPERLINK("https://www.leilaoonline.net/lote/detalhe/238566", "  2 VÁLVULAS GRANDES. - S/FR. - LOC. BONFIM")</f>
      </c>
      <c r="C49" s="4" t="inlineStr">
        <is>
          <t>Vendido</t>
        </is>
      </c>
      <c r="D49" s="4" t="inlineStr">
        <is>
          <t>4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=HYPERLINK("https://www.leilaoonline.net/lote/detalhe/238560", "10133")</f>
      </c>
      <c r="B50" s="4" t="s">
        <f>=HYPERLINK("https://www.leilaoonline.net/lote/detalhe/238560", " CAMINHÃO MERCEDES BENZ AXOR 2826 6X4; ANO 2007/2007; BRANCO. - FR5001274. - LOC. ZANIN")</f>
      </c>
      <c r="C50" s="4" t="inlineStr">
        <is>
          <t>Não vendido</t>
        </is>
      </c>
      <c r="D50" s="4" t="inlineStr">
        <is>
          <t>51</t>
        </is>
      </c>
      <c r="E50" s="5" t="inlineStr">
        <is>
          <t>71.000,00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=HYPERLINK("https://www.leilaoonline.net/lote/detalhe/238561", "10134")</f>
      </c>
      <c r="B51" s="4" t="s">
        <f>=HYPERLINK("https://www.leilaoonline.net/lote/detalhe/238561", " CAMINHÃO MERCEDES BENZ AXOR 3344S 6X4; ANO 2014/2014; BRANCO. - FR362070. - LOC. ZANIN")</f>
      </c>
      <c r="C51" s="4" t="inlineStr">
        <is>
          <t>Não vendido</t>
        </is>
      </c>
      <c r="D51" s="4" t="inlineStr">
        <is>
          <t>35</t>
        </is>
      </c>
      <c r="E51" s="5" t="inlineStr">
        <is>
          <t>44.000,00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=HYPERLINK("https://www.leilaoonline.net/lote/detalhe/238562", "10135")</f>
      </c>
      <c r="B52" s="4" t="s">
        <f>=HYPERLINK("https://www.leilaoonline.net/lote/detalhe/238562", " CAMINHÃO VOLKSWAGEN 26.280 CRM 6X4; ANO 2013/2014; BRANCO. - FR360590. - LOC. ZANIN")</f>
      </c>
      <c r="C52" s="4" t="inlineStr">
        <is>
          <t>Não vendido</t>
        </is>
      </c>
      <c r="D52" s="4" t="inlineStr">
        <is>
          <t>56</t>
        </is>
      </c>
      <c r="E52" s="5" t="inlineStr">
        <is>
          <t>75.000,00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=HYPERLINK("https://www.leilaoonline.net/lote/detalhe/238567", "10136")</f>
      </c>
      <c r="B53" s="4" t="s">
        <f>=HYPERLINK("https://www.leilaoonline.net/lote/detalhe/238567", "  1 CARRETA SERV; 1 ESTRUTURA GRADE E 1 LÂMINA. - FR134566/FR134006/FR361043. - LOC. ZANIN")</f>
      </c>
      <c r="C53" s="4" t="inlineStr">
        <is>
          <t>Não vendido</t>
        </is>
      </c>
      <c r="D53" s="4" t="inlineStr">
        <is>
          <t>18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=HYPERLINK("https://www.leilaoonline.net/lote/detalhe/238558", "10137")</f>
      </c>
      <c r="B54" s="4" t="s">
        <f>=HYPERLINK("https://www.leilaoonline.net/lote/detalhe/238558", " MEDIDOR DE GASES (SEM USO) - S/FR. - LOC. ZANIN")</f>
      </c>
      <c r="C54" s="4" t="inlineStr">
        <is>
          <t>Vendido</t>
        </is>
      </c>
      <c r="D54" s="4" t="inlineStr">
        <is>
          <t>11</t>
        </is>
      </c>
      <c r="E54" s="5" t="inlineStr">
        <is>
          <t>2.500,00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=HYPERLINK("https://www.leilaoonline.net/lote/detalhe/238568", "10138")</f>
      </c>
      <c r="B55" s="4" t="s">
        <f>=HYPERLINK("https://www.leilaoonline.net/lote/detalhe/238568", " SEMI REBOQUE AREA DE VIVENCIA SOUFER CFE 2E; ANO 2012/2012; CINZA. - FR121502. - LOC. SERRA")</f>
      </c>
      <c r="C55" s="4" t="inlineStr">
        <is>
          <t>Não vendido</t>
        </is>
      </c>
      <c r="D55" s="4" t="inlineStr">
        <is>
          <t>76</t>
        </is>
      </c>
      <c r="E55" s="5" t="inlineStr">
        <is>
          <t>32.100,00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=HYPERLINK("https://www.leilaoonline.net/lote/detalhe/238547", "10139")</f>
      </c>
      <c r="B56" s="4" t="s">
        <f>=HYPERLINK("https://www.leilaoonline.net/lote/detalhe/238547", " CAMINHÃO VOLKSWAGEN 31.330 CRC 6X4; ANO 2014/2015; BRANCO; CARROCERIA TRANSBORDO ANTONIOSI. - S/FR. - LOC. SERRA")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12.000,00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=HYPERLINK("https://www.leilaoonline.net/lote/detalhe/238557", "10141")</f>
      </c>
      <c r="B57" s="4" t="s">
        <f>=HYPERLINK("https://www.leilaoonline.net/lote/detalhe/238557", " SEMI REBOQUE AREA DE VIVENCIA SOUFER CFE 2E; ANO 2012/2012; CINZA. - FR139423. - LOC. SERRA")</f>
      </c>
      <c r="C57" s="4" t="inlineStr">
        <is>
          <t>Não vendido</t>
        </is>
      </c>
      <c r="D57" s="4" t="inlineStr">
        <is>
          <t>84</t>
        </is>
      </c>
      <c r="E57" s="5" t="inlineStr">
        <is>
          <t>32.000,00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=HYPERLINK("https://www.leilaoonline.net/lote/detalhe/240500", "10400")</f>
      </c>
      <c r="B58" s="4" t="s">
        <f>=HYPERLINK("https://www.leilaoonline.net/lote/detalhe/240500", " CAMINHÃO VOLKSWAGEN 32.360 CRC 6X4; ANO 2020/2021; BRANCO. (QUEIMADO) - FR96586. - LOC. BARRA")</f>
      </c>
      <c r="C58" s="4" t="inlineStr">
        <is>
          <t>Não vendido</t>
        </is>
      </c>
      <c r="D58" s="4" t="inlineStr">
        <is>
          <t>50</t>
        </is>
      </c>
      <c r="E58" s="5" t="inlineStr">
        <is>
          <t>72.500,00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=HYPERLINK("https://www.leilaoonline.net/lote/detalhe/240486", "10401")</f>
      </c>
      <c r="B59" s="4" t="s">
        <f>=HYPERLINK("https://www.leilaoonline.net/lote/detalhe/240486", " CAMINHÃO VOLKSWAGEN 8.120 EURO3; ANO 2005/2006; BRANCO. - FR96329. - LOC. BARRA")</f>
      </c>
      <c r="C59" s="4" t="inlineStr">
        <is>
          <t>Não vendido</t>
        </is>
      </c>
      <c r="D59" s="4" t="inlineStr">
        <is>
          <t>49</t>
        </is>
      </c>
      <c r="E59" s="5" t="inlineStr">
        <is>
          <t>73.000,00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=HYPERLINK("https://www.leilaoonline.net/lote/detalhe/240496", "10402")</f>
      </c>
      <c r="B60" s="4" t="s">
        <f>=HYPERLINK("https://www.leilaoonline.net/lote/detalhe/240496", " CAMINHÃO MUNCK VOLKSWAGEN 24.220; ANO 2001/2001; BRANCO. - S/FR. - LOC. BARRA")</f>
      </c>
      <c r="C60" s="4" t="inlineStr">
        <is>
          <t>Não vendido</t>
        </is>
      </c>
      <c r="D60" s="4" t="inlineStr">
        <is>
          <t>129</t>
        </is>
      </c>
      <c r="E60" s="5" t="inlineStr">
        <is>
          <t>165.000,00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=HYPERLINK("https://www.leilaoonline.net/lote/detalhe/240501", "10404")</f>
      </c>
      <c r="B61" s="4" t="s">
        <f>=HYPERLINK("https://www.leilaoonline.net/lote/detalhe/240501", " REBOQUE RODOFORTSA RC 3E; ANO 2010/2010; AZUL. - FR96899. - LOC. BARRA")</f>
      </c>
      <c r="C61" s="4" t="inlineStr">
        <is>
          <t>Vendido</t>
        </is>
      </c>
      <c r="D61" s="4" t="inlineStr">
        <is>
          <t>16</t>
        </is>
      </c>
      <c r="E61" s="5" t="inlineStr">
        <is>
          <t>26.000,00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=HYPERLINK("https://www.leilaoonline.net/lote/detalhe/240498", "10406")</f>
      </c>
      <c r="B62" s="4" t="s">
        <f>=HYPERLINK("https://www.leilaoonline.net/lote/detalhe/240498", " REBOQUE RODOFORTSA RC 3E; ANO 2010/2010; AZUL. - FR96888. - LOC. BARRA")</f>
      </c>
      <c r="C62" s="4" t="inlineStr">
        <is>
          <t>Vendido</t>
        </is>
      </c>
      <c r="D62" s="4" t="inlineStr">
        <is>
          <t>16</t>
        </is>
      </c>
      <c r="E62" s="5" t="inlineStr">
        <is>
          <t>26.500,00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=HYPERLINK("https://www.leilaoonline.net/lote/detalhe/240488", "10408")</f>
      </c>
      <c r="B63" s="4" t="s">
        <f>=HYPERLINK("https://www.leilaoonline.net/lote/detalhe/240488", " REBOQUE RODOFORTSA RC 3E; ANO 2010/2010; AZUL. - FR96893. - LOC. BARRA")</f>
      </c>
      <c r="C63" s="4" t="inlineStr">
        <is>
          <t>Vendido</t>
        </is>
      </c>
      <c r="D63" s="4" t="inlineStr">
        <is>
          <t>24</t>
        </is>
      </c>
      <c r="E63" s="5" t="inlineStr">
        <is>
          <t>34.000,00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=HYPERLINK("https://www.leilaoonline.net/lote/detalhe/240480", "10409")</f>
      </c>
      <c r="B64" s="4" t="s">
        <f>=HYPERLINK("https://www.leilaoonline.net/lote/detalhe/240480", " COLHEDORA JOHN DEERE. - FR582014. - LOC. PARAÍSO")</f>
      </c>
      <c r="C64" s="4" t="inlineStr">
        <is>
          <t>Vendido</t>
        </is>
      </c>
      <c r="D64" s="4" t="inlineStr">
        <is>
          <t>49</t>
        </is>
      </c>
      <c r="E64" s="5" t="inlineStr">
        <is>
          <t>74.000,00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=HYPERLINK("https://www.leilaoonline.net/lote/detalhe/240494", "10411")</f>
      </c>
      <c r="B65" s="4" t="s">
        <f>=HYPERLINK("https://www.leilaoonline.net/lote/detalhe/240494", " COLHEDORA JOHN DEERE. - FR101452. - LOC. PARAÍSO")</f>
      </c>
      <c r="C65" s="4" t="inlineStr">
        <is>
          <t>Vendido</t>
        </is>
      </c>
      <c r="D65" s="4" t="inlineStr">
        <is>
          <t>43</t>
        </is>
      </c>
      <c r="E65" s="5" t="inlineStr">
        <is>
          <t>67.000,00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=HYPERLINK("https://www.leilaoonline.net/lote/detalhe/240493", "10414")</f>
      </c>
      <c r="B66" s="4" t="s">
        <f>=HYPERLINK("https://www.leilaoonline.net/lote/detalhe/240493", " TRATOR CASE MAGNUM 260. - FR23244. - LOC. PARAÍSO")</f>
      </c>
      <c r="C66" s="4" t="inlineStr">
        <is>
          <t>Não vendido</t>
        </is>
      </c>
      <c r="D66" s="4" t="inlineStr">
        <is>
          <t>35</t>
        </is>
      </c>
      <c r="E66" s="5" t="inlineStr">
        <is>
          <t>91.000,00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=HYPERLINK("https://www.leilaoonline.net/lote/detalhe/240503", "10415")</f>
      </c>
      <c r="B67" s="4" t="s">
        <f>=HYPERLINK("https://www.leilaoonline.net/lote/detalhe/240503", " TRATOR CASE MAGNUM 260. - FR20375. - LOC. PARAÍSO")</f>
      </c>
      <c r="C67" s="4" t="inlineStr">
        <is>
          <t>Não vendido</t>
        </is>
      </c>
      <c r="D67" s="4" t="inlineStr">
        <is>
          <t>23</t>
        </is>
      </c>
      <c r="E67" s="5" t="inlineStr">
        <is>
          <t>76.000,00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=HYPERLINK("https://www.leilaoonline.net/lote/detalhe/240482", "10416")</f>
      </c>
      <c r="B68" s="4" t="s">
        <f>=HYPERLINK("https://www.leilaoonline.net/lote/detalhe/240482", "TRATOR VALTRA BH 210I 4x4. - FR18055. - LOC. SANTA CÂNDIDA")</f>
      </c>
      <c r="C68" s="4" t="inlineStr">
        <is>
          <t>Vendido</t>
        </is>
      </c>
      <c r="D68" s="4" t="inlineStr">
        <is>
          <t>52</t>
        </is>
      </c>
      <c r="E68" s="5" t="inlineStr">
        <is>
          <t>144.000,00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=HYPERLINK("https://www.leilaoonline.net/lote/detalhe/240502", "10417")</f>
      </c>
      <c r="B69" s="4" t="s">
        <f>=HYPERLINK("https://www.leilaoonline.net/lote/detalhe/240502", " REBOQUE TANQUE FNV - FRUEHAUF RCR; ANO 1986/1986; AZUL. - FR46780. - LOC. DIAMANTE")</f>
      </c>
      <c r="C69" s="4" t="inlineStr">
        <is>
          <t>Não vendido</t>
        </is>
      </c>
      <c r="D69" s="4" t="inlineStr">
        <is>
          <t>40</t>
        </is>
      </c>
      <c r="E69" s="5" t="inlineStr">
        <is>
          <t>49.000,00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=HYPERLINK("https://www.leilaoonline.net/lote/detalhe/240495", "10418")</f>
      </c>
      <c r="B70" s="4" t="s">
        <f>=HYPERLINK("https://www.leilaoonline.net/lote/detalhe/240495", " REBOQUE TANQUE FIBRA FNV - FRUEHAUF RCR; ANO 1992/1992; VERDE. - FR96003. - LOC. DIAMANTE")</f>
      </c>
      <c r="C70" s="4" t="inlineStr">
        <is>
          <t>Não vendido</t>
        </is>
      </c>
      <c r="D70" s="4" t="inlineStr">
        <is>
          <t>14</t>
        </is>
      </c>
      <c r="E70" s="5" t="inlineStr">
        <is>
          <t>26.300,00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=HYPERLINK("https://www.leilaoonline.net/lote/detalhe/240483", "10419")</f>
      </c>
      <c r="B71" s="4" t="s">
        <f>=HYPERLINK("https://www.leilaoonline.net/lote/detalhe/240483", "SEMI REBOQUE SOUFER CA 2E; ANO 2012/2012; CINZA. - FR164190. - LOC. DIAMANTE")</f>
      </c>
      <c r="C71" s="4" t="inlineStr">
        <is>
          <t>Vendido</t>
        </is>
      </c>
      <c r="D71" s="4" t="inlineStr">
        <is>
          <t>15</t>
        </is>
      </c>
      <c r="E71" s="5" t="inlineStr">
        <is>
          <t>26.600,00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=HYPERLINK("https://www.leilaoonline.net/lote/detalhe/240499", "10420")</f>
      </c>
      <c r="B72" s="4" t="s">
        <f>=HYPERLINK("https://www.leilaoonline.net/lote/detalhe/240499", " TRANSBORDO CIVEMASA TAC 10500. - FR8003047. - LOC. DIAMANTE")</f>
      </c>
      <c r="C72" s="4" t="inlineStr">
        <is>
          <t>Vendido</t>
        </is>
      </c>
      <c r="D72" s="4" t="inlineStr">
        <is>
          <t>8</t>
        </is>
      </c>
      <c r="E72" s="5" t="inlineStr">
        <is>
          <t>21.000,00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=HYPERLINK("https://www.leilaoonline.net/lote/detalhe/240485", "10421")</f>
      </c>
      <c r="B73" s="4" t="s">
        <f>=HYPERLINK("https://www.leilaoonline.net/lote/detalhe/240485", " TRANSBORDO CIVEMASA TAC 10500. - FR8003048. - LOC. DIAMANTE")</f>
      </c>
      <c r="C73" s="4" t="inlineStr">
        <is>
          <t>Vendido</t>
        </is>
      </c>
      <c r="D73" s="4" t="inlineStr">
        <is>
          <t>7</t>
        </is>
      </c>
      <c r="E73" s="5" t="inlineStr">
        <is>
          <t>20.000,00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=HYPERLINK("https://www.leilaoonline.net/lote/detalhe/240479", "10422")</f>
      </c>
      <c r="B74" s="4" t="s">
        <f>=HYPERLINK("https://www.leilaoonline.net/lote/detalhe/240479", " TRANSBORDO CIVEMASA TAC 10500. - FR8003018. - LOC. DIAMANTE")</f>
      </c>
      <c r="C74" s="4" t="inlineStr">
        <is>
          <t>Vendido</t>
        </is>
      </c>
      <c r="D74" s="4" t="inlineStr">
        <is>
          <t>18</t>
        </is>
      </c>
      <c r="E74" s="5" t="inlineStr">
        <is>
          <t>30.000,00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=HYPERLINK("https://www.leilaoonline.net/lote/detalhe/240491", "10423")</f>
      </c>
      <c r="B75" s="4" t="s">
        <f>=HYPERLINK("https://www.leilaoonline.net/lote/detalhe/240491", " TRANSBORDO CIVEMASA. - FR8003037. - LOC. DIAMANTE")</f>
      </c>
      <c r="C75" s="4" t="inlineStr">
        <is>
          <t>Vendido</t>
        </is>
      </c>
      <c r="D75" s="4" t="inlineStr">
        <is>
          <t>18</t>
        </is>
      </c>
      <c r="E75" s="5" t="inlineStr">
        <is>
          <t>29.000,00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=HYPERLINK("https://www.leilaoonline.net/lote/detalhe/240477", "10426")</f>
      </c>
      <c r="B76" s="4" t="s">
        <f>=HYPERLINK("https://www.leilaoonline.net/lote/detalhe/240477", " TRANSBORDO SANTAL. - FR84624. - LOC. BENÁLCOOL")</f>
      </c>
      <c r="C76" s="4" t="inlineStr">
        <is>
          <t>Vendido</t>
        </is>
      </c>
      <c r="D76" s="4" t="inlineStr">
        <is>
          <t>2</t>
        </is>
      </c>
      <c r="E76" s="5" t="inlineStr">
        <is>
          <t>15.000,00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=HYPERLINK("https://www.leilaoonline.net/lote/detalhe/240484", "10427")</f>
      </c>
      <c r="B77" s="4" t="s">
        <f>=HYPERLINK("https://www.leilaoonline.net/lote/detalhe/240484", " TRANSBORDO SANTAL. - FR84634. - LOC. BENÁLCOOL")</f>
      </c>
      <c r="C77" s="4" t="inlineStr">
        <is>
          <t>Vendido</t>
        </is>
      </c>
      <c r="D77" s="4" t="inlineStr">
        <is>
          <t>2</t>
        </is>
      </c>
      <c r="E77" s="5" t="inlineStr">
        <is>
          <t>15.000,00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=HYPERLINK("https://www.leilaoonline.net/lote/detalhe/240497", "10428")</f>
      </c>
      <c r="B78" s="4" t="s">
        <f>=HYPERLINK("https://www.leilaoonline.net/lote/detalhe/240497", " TRANSBORDO SANTAL. - FR173151. - LOC. BENÁLCOOL")</f>
      </c>
      <c r="C78" s="4" t="inlineStr">
        <is>
          <t>Vendido</t>
        </is>
      </c>
      <c r="D78" s="4" t="inlineStr">
        <is>
          <t>3</t>
        </is>
      </c>
      <c r="E78" s="5" t="inlineStr">
        <is>
          <t>15.000,00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=HYPERLINK("https://www.leilaoonline.net/lote/detalhe/240492", "10429")</f>
      </c>
      <c r="B79" s="4" t="s">
        <f>=HYPERLINK("https://www.leilaoonline.net/lote/detalhe/240492", " TRANSBORDO SANTAL. - FR173161. - LOC. BENÁLCOOL")</f>
      </c>
      <c r="C79" s="4" t="inlineStr">
        <is>
          <t>Vendido</t>
        </is>
      </c>
      <c r="D79" s="4" t="inlineStr">
        <is>
          <t>4</t>
        </is>
      </c>
      <c r="E79" s="5" t="inlineStr">
        <is>
          <t>15.000,00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=HYPERLINK("https://www.leilaoonline.net/lote/detalhe/240474", "10430")</f>
      </c>
      <c r="B80" s="4" t="s">
        <f>=HYPERLINK("https://www.leilaoonline.net/lote/detalhe/240474", " TRANSBORDO SANTAL. - FR173166. - LOC. BENÁLCOOL")</f>
      </c>
      <c r="C80" s="4" t="inlineStr">
        <is>
          <t>Vendido</t>
        </is>
      </c>
      <c r="D80" s="4" t="inlineStr">
        <is>
          <t>2</t>
        </is>
      </c>
      <c r="E80" s="5" t="inlineStr">
        <is>
          <t>15.000,00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=HYPERLINK("https://www.leilaoonline.net/lote/detalhe/240481", "10431")</f>
      </c>
      <c r="B81" s="4" t="s">
        <f>=HYPERLINK("https://www.leilaoonline.net/lote/detalhe/240481", " TRANSBORDO SANTAL. - FR173170. - LOC. BENÁLCOOL")</f>
      </c>
      <c r="C81" s="4" t="inlineStr">
        <is>
          <t>Vendido</t>
        </is>
      </c>
      <c r="D81" s="4" t="inlineStr">
        <is>
          <t>3</t>
        </is>
      </c>
      <c r="E81" s="5" t="inlineStr">
        <is>
          <t>15.000,00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=HYPERLINK("https://www.leilaoonline.net/lote/detalhe/240490", "10432")</f>
      </c>
      <c r="B82" s="4" t="s">
        <f>=HYPERLINK("https://www.leilaoonline.net/lote/detalhe/240490", " APROX. 50 PNEUS E RODAS DIVERSAS. - S/FR. - LOC. BENÁLCOOL")</f>
      </c>
      <c r="C82" s="4" t="inlineStr">
        <is>
          <t>Vendido</t>
        </is>
      </c>
      <c r="D82" s="4" t="inlineStr">
        <is>
          <t>39</t>
        </is>
      </c>
      <c r="E82" s="5" t="inlineStr">
        <is>
          <t>8.150,00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=HYPERLINK("https://www.leilaoonline.net/lote/detalhe/240489", "10433")</f>
      </c>
      <c r="B83" s="4" t="s">
        <f>=HYPERLINK("https://www.leilaoonline.net/lote/detalhe/240489", " ENXADA ROTATIVA HOWARD CH3000. - FR46992. - LOC. BENÁLCOOL")</f>
      </c>
      <c r="C83" s="4" t="inlineStr">
        <is>
          <t>Vendido</t>
        </is>
      </c>
      <c r="D83" s="4" t="inlineStr">
        <is>
          <t>10</t>
        </is>
      </c>
      <c r="E83" s="5" t="inlineStr">
        <is>
          <t>3.600,00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=HYPERLINK("https://www.leilaoonline.net/lote/detalhe/240478", "10434")</f>
      </c>
      <c r="B84" s="4" t="s">
        <f>=HYPERLINK("https://www.leilaoonline.net/lote/detalhe/240478", " CHASSI DE SUBSOLADOR. - FR84929. - LOC. BENÁCOOL")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=HYPERLINK("https://www.leilaoonline.net/lote/detalhe/240504", "10435")</f>
      </c>
      <c r="B85" s="4" t="s">
        <f>=HYPERLINK("https://www.leilaoonline.net/lote/detalhe/240504", " TRATOR VALTRA DESMONTADO. - FR18894. - LOC. MUNDIAL")</f>
      </c>
      <c r="C85" s="4" t="inlineStr">
        <is>
          <t>Vendido</t>
        </is>
      </c>
      <c r="D85" s="4" t="inlineStr">
        <is>
          <t>72</t>
        </is>
      </c>
      <c r="E85" s="5" t="inlineStr">
        <is>
          <t>86.000,00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=HYPERLINK("https://www.leilaoonline.net/lote/detalhe/240505", "10436")</f>
      </c>
      <c r="B86" s="4" t="s">
        <f>=HYPERLINK("https://www.leilaoonline.net/lote/detalhe/240505", "CAMINHÃO VOLKSWAGEN BMB 31.320 CNC CM; ANO 2010/2010; BRANCO. - FR112248. - LOC. MUNIDAL")</f>
      </c>
      <c r="C86" s="4" t="inlineStr">
        <is>
          <t>Não vendido</t>
        </is>
      </c>
      <c r="D86" s="4" t="inlineStr">
        <is>
          <t>27</t>
        </is>
      </c>
      <c r="E86" s="5" t="inlineStr">
        <is>
          <t>46.000,00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=HYPERLINK("https://www.leilaoonline.net/lote/detalhe/240855", "10437")</f>
      </c>
      <c r="B87" s="4" t="s">
        <f>=HYPERLINK("https://www.leilaoonline.net/lote/detalhe/240855", " PLANTADORA DE CANA. - FR1003002. - LOC. SANTA ELISA")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=HYPERLINK("https://www.leilaoonline.net/lote/detalhe/240851", "10440")</f>
      </c>
      <c r="B88" s="4" t="s">
        <f>=HYPERLINK("https://www.leilaoonline.net/lote/detalhe/240851", "  2 REDUTORES. - S/FR. - LOC. SANTA ELISA ")</f>
      </c>
      <c r="C88" s="4" t="inlineStr">
        <is>
          <t>Vendido</t>
        </is>
      </c>
      <c r="D88" s="4" t="inlineStr">
        <is>
          <t>13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=HYPERLINK("https://www.leilaoonline.net/lote/detalhe/240856", "10441")</f>
      </c>
      <c r="B89" s="4" t="s">
        <f>=HYPERLINK("https://www.leilaoonline.net/lote/detalhe/240856", " SUCATA DE CAMINHÃO MERCEDES BENZ. (VENDA SEM DIREITO A DOCUMENTAÇÃO) - S/FR. - LOC. SANTA ELISA")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=HYPERLINK("https://www.leilaoonline.net/lote/detalhe/240873", "10442")</f>
      </c>
      <c r="B90" s="4" t="s">
        <f>=HYPERLINK("https://www.leilaoonline.net/lote/detalhe/240873", " CARROCERIA TRANSBORDO SANTA IZABEL TASI 12000; ANO 2016. - FR11003784. - LOC. SANTA ELISA")</f>
      </c>
      <c r="C90" s="4" t="inlineStr">
        <is>
          <t>Vendido</t>
        </is>
      </c>
      <c r="D90" s="4" t="inlineStr">
        <is>
          <t>12</t>
        </is>
      </c>
      <c r="E90" s="5" t="inlineStr">
        <is>
          <t>25.000,00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=HYPERLINK("https://www.leilaoonline.net/lote/detalhe/240852", "10445")</f>
      </c>
      <c r="B91" s="4" t="s">
        <f>=HYPERLINK("https://www.leilaoonline.net/lote/detalhe/240852", "TRANSBORDO SANTA IZABEL; TRIDEM 13T;  ANO 2014. - FR13003177. - LOC. MB")</f>
      </c>
      <c r="C91" s="4" t="inlineStr">
        <is>
          <t>Vendido</t>
        </is>
      </c>
      <c r="D91" s="4" t="inlineStr">
        <is>
          <t>11</t>
        </is>
      </c>
      <c r="E91" s="5" t="inlineStr">
        <is>
          <t>21.000,00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=HYPERLINK("https://www.leilaoonline.net/lote/detalhe/240872", "10446")</f>
      </c>
      <c r="B92" s="4" t="s">
        <f>=HYPERLINK("https://www.leilaoonline.net/lote/detalhe/240872", "TRANSBORDO SANTA IZABEL, TRIDEM 13T, ANO 2013 - FR13003156. - LOC. MB")</f>
      </c>
      <c r="C92" s="4" t="inlineStr">
        <is>
          <t>Não vendido</t>
        </is>
      </c>
      <c r="D92" s="4" t="inlineStr">
        <is>
          <t>13</t>
        </is>
      </c>
      <c r="E92" s="5" t="inlineStr">
        <is>
          <t>22.000,00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=HYPERLINK("https://www.leilaoonline.net/lote/detalhe/240865", "10447")</f>
      </c>
      <c r="B93" s="4" t="s">
        <f>=HYPERLINK("https://www.leilaoonline.net/lote/detalhe/240865", "2 TRANSBORDOS SANTA IZABEL, TRIDEM 13T, ANO 2013 - FR13003161/ FR13003162. - LOC. MB")</f>
      </c>
      <c r="C93" s="4" t="inlineStr">
        <is>
          <t>Vendido</t>
        </is>
      </c>
      <c r="D93" s="4" t="inlineStr">
        <is>
          <t>21</t>
        </is>
      </c>
      <c r="E93" s="5" t="inlineStr">
        <is>
          <t>40.000,00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=HYPERLINK("https://www.leilaoonline.net/lote/detalhe/241022", "10452")</f>
      </c>
      <c r="B94" s="4" t="s">
        <f>=HYPERLINK("https://www.leilaoonline.net/lote/detalhe/241022", "REBOQUE CAMAQ CPL; ANO 1994/1994; AZUL; COM TRANSBORDO CAIXOTE DUPLO ATA 12000 2 EIXOS ANTONIOSI 12T; ANO 2011. - FR121197 - LOC. JUNQUEIRA (VENDA SOMENTE PARA COMPRADORES DO ESTADO DE SÃO PAULO)")</f>
      </c>
      <c r="C94" s="4" t="inlineStr">
        <is>
          <t>Não vendido</t>
        </is>
      </c>
      <c r="D94" s="4" t="inlineStr">
        <is>
          <t>8</t>
        </is>
      </c>
      <c r="E94" s="5" t="inlineStr">
        <is>
          <t>15.000,00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=HYPERLINK("https://www.leilaoonline.net/lote/detalhe/241027", "10454")</f>
      </c>
      <c r="B95" s="4" t="s">
        <f>=HYPERLINK("https://www.leilaoonline.net/lote/detalhe/241027", "REBOQUE CAMAQ CPL; ANO 1993/1993; LARANJA; COM TRANSBORDO CAIXOTE DUPLO ATA 12000 2 EIXOS ANTONIOSI 12T, ANO 2011. - FR12117 - LOC. JUNQUEIRA (VENDA SOMENTE PARA COMPRADORES DO ESTADO DE SÃO PAULO)")</f>
      </c>
      <c r="C95" s="4" t="inlineStr">
        <is>
          <t>Não vendido</t>
        </is>
      </c>
      <c r="D95" s="4" t="inlineStr">
        <is>
          <t>13</t>
        </is>
      </c>
      <c r="E95" s="5" t="inlineStr">
        <is>
          <t>20.500,00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=HYPERLINK("https://www.leilaoonline.net/lote/detalhe/241024", "10456")</f>
      </c>
      <c r="B96" s="4" t="s">
        <f>=HYPERLINK("https://www.leilaoonline.net/lote/detalhe/241024", "REBOQUE FACCHINI RFRBC; ANO 1995/1995; LARANJA; COM TRANSBORDO CAIXOTE DUPLO ATA 12000 2 EIXOS ANTONIOSI 12T; ANO 2011. - FR121225. - LOC. JUNQUEIRA (VENDA SOMENTE PARA COMPRADORES DO ESTADO DE SÃO PAULO)")</f>
      </c>
      <c r="C96" s="4" t="inlineStr">
        <is>
          <t>Não vendido</t>
        </is>
      </c>
      <c r="D96" s="4" t="inlineStr">
        <is>
          <t>13</t>
        </is>
      </c>
      <c r="E96" s="5" t="inlineStr">
        <is>
          <t>21.000,00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=HYPERLINK("https://www.leilaoonline.net/lote/detalhe/241025", "10458")</f>
      </c>
      <c r="B97" s="4" t="s">
        <f>=HYPERLINK("https://www.leilaoonline.net/lote/detalhe/241025", "REBOQUE FACCHINI RFRBC; ANO 1995/1995; LARANJA; COM TRANSBORDO CAIXOTE DUPLO ATA 12000 2 EIXOS ANTONIOSI 12T; ANO 2011. - FR121226. - LOC. JUNQUEIRA (VENDA SOMENTE PARA COMPRADORES DO ESTADO DE SÃO PAULO)")</f>
      </c>
      <c r="C97" s="4" t="inlineStr">
        <is>
          <t>Não vendido</t>
        </is>
      </c>
      <c r="D97" s="4" t="inlineStr">
        <is>
          <t>17</t>
        </is>
      </c>
      <c r="E97" s="5" t="inlineStr">
        <is>
          <t>21.000,00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=HYPERLINK("https://www.leilaoonline.net/lote/detalhe/241023", "10459")</f>
      </c>
      <c r="B98" s="4" t="s">
        <f>=HYPERLINK("https://www.leilaoonline.net/lote/detalhe/241023", "CAMINHÃO VOLKSWAGEN 15.180 EURO3 WORKER; ANO 2011/2012; BRANCA; CARROCERIA COMBOIO DE LUBRIFICAÇÃO ANDRADE; SÉRIE 2297; CAP. 15.000 LTS; ANO 2012. - FR92150/FR92051 - LOC. JUNQUEIRA")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=HYPERLINK("https://www.leilaoonline.net/lote/detalhe/241026", "10460")</f>
      </c>
      <c r="B99" s="4" t="s">
        <f>=HYPERLINK("https://www.leilaoonline.net/lote/detalhe/241026", "CAMINHÃO VOLKSWAGEN 15.180 EURO3 WORKER; ANO 2006/2006; BRANCA. - FR92138. - LOC. JUNQUEIRA")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=HYPERLINK("https://www.leilaoonline.net/lote/detalhe/240861", "10463")</f>
      </c>
      <c r="B100" s="4" t="s">
        <f>=HYPERLINK("https://www.leilaoonline.net/lote/detalhe/240861", "CAMINHÃO MERCEDES BENZ AXOR 3344 6X4; ANO 2013/2013; BRANCO; CARROCERIA TRANSBORDO CAIXOTE DUPLO ANTONIOSI 12000SC; ANO 2010. - FR10628/FR84998. - LOC. JUNQUEIRA")</f>
      </c>
      <c r="C100" s="4" t="inlineStr">
        <is>
          <t>Não vendido</t>
        </is>
      </c>
      <c r="D100" s="4" t="inlineStr">
        <is>
          <t>149</t>
        </is>
      </c>
      <c r="E100" s="5" t="inlineStr">
        <is>
          <t>188.000,00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=HYPERLINK("https://www.leilaoonline.net/lote/detalhe/240847", "10467")</f>
      </c>
      <c r="B101" s="4" t="s">
        <f>=HYPERLINK("https://www.leilaoonline.net/lote/detalhe/240847", " CONJUNTO CENTRÍFUGA. - PLQ.225886 /225883/312844/A9001608. - LOC. JUNQUEIRA")</f>
      </c>
      <c r="C101" s="4" t="inlineStr">
        <is>
          <t>Não vendido</t>
        </is>
      </c>
      <c r="D101" s="4" t="inlineStr">
        <is>
          <t>266</t>
        </is>
      </c>
      <c r="E101" s="5" t="inlineStr">
        <is>
          <t>71.100,00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=HYPERLINK("https://www.leilaoonline.net/lote/detalhe/240864", "10468")</f>
      </c>
      <c r="B102" s="4" t="s">
        <f>=HYPERLINK("https://www.leilaoonline.net/lote/detalhe/240864", " TAMBOR DE FILTRO. - S/FR. - LOC. JUNQUEIRA")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2.300,00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=HYPERLINK("https://www.leilaoonline.net/lote/detalhe/240858", "10469")</f>
      </c>
      <c r="B103" s="4" t="s">
        <f>=HYPERLINK("https://www.leilaoonline.net/lote/detalhe/240858", " CONJUNTO DE ESTEIRAS. - S/FR. - LOC. JUNQUEIRA")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=HYPERLINK("https://www.leilaoonline.net/lote/detalhe/240860", "10470")</f>
      </c>
      <c r="B104" s="4" t="s">
        <f>=HYPERLINK("https://www.leilaoonline.net/lote/detalhe/240860", " ANEL SECADOR. - S/FR. - LOC. JUNQUEIRA")</f>
      </c>
      <c r="C104" s="4" t="inlineStr">
        <is>
          <t>Vendido</t>
        </is>
      </c>
      <c r="D104" s="4" t="inlineStr">
        <is>
          <t>4</t>
        </is>
      </c>
      <c r="E104" s="5" t="inlineStr">
        <is>
          <t>1.200,00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=HYPERLINK("https://www.leilaoonline.net/lote/detalhe/240850", "10471")</f>
      </c>
      <c r="B105" s="4" t="s">
        <f>=HYPERLINK("https://www.leilaoonline.net/lote/detalhe/240850", " CAIXA DO EXAUSTOR / VENTILADOR / ROSCA SEM FIM. - PLQ.197805 / 225718. - LOC. JUNQUEIRA")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=HYPERLINK("https://www.leilaoonline.net/lote/detalhe/240871", "10472")</f>
      </c>
      <c r="B106" s="4" t="s">
        <f>=HYPERLINK("https://www.leilaoonline.net/lote/detalhe/240871", " CAMINHÃO VOLKSWAGEN 31.280 CRM 6X4; ANO 2012/2013; BRANCO; CARROCERIA TRANSBORDO CAIXOTE DUPLO ANTONIOSI ATA 12000; ANO 2013. - FR92359/FR93857. - LOC. JUNQUEIRA")</f>
      </c>
      <c r="C106" s="4" t="inlineStr">
        <is>
          <t>Não vendido</t>
        </is>
      </c>
      <c r="D106" s="4" t="inlineStr">
        <is>
          <t>138</t>
        </is>
      </c>
      <c r="E106" s="5" t="inlineStr">
        <is>
          <t>192.000,00</t>
        </is>
      </c>
      <c r="F106" s="4" t="inlineStr">
        <is>
          <t>2000.00</t>
        </is>
      </c>
    </row>
    <row collapsed="false" customFormat="false" customHeight="false" hidden="false" ht="12.1" outlineLevel="0" r="107">
      <c r="A107" s="5" t="s">
        <f>=HYPERLINK("https://www.leilaoonline.net/lote/detalhe/240844", "10473")</f>
      </c>
      <c r="B107" s="4" t="s">
        <f>=HYPERLINK("https://www.leilaoonline.net/lote/detalhe/240844", " CAMINHÃO VOLKSWAGEN 31.280 CRM 6X4; ANO 2012/2013; BRANCO; CARROCERIA TRANSBORDO CAIXOTE DUPLO ANTONIOSI ATA 12000; ANO 2013. - FR92357/FR10200. - LOC. JUNQUEIRA")</f>
      </c>
      <c r="C107" s="4" t="inlineStr">
        <is>
          <t>Não vendido</t>
        </is>
      </c>
      <c r="D107" s="4" t="inlineStr">
        <is>
          <t>128</t>
        </is>
      </c>
      <c r="E107" s="5" t="inlineStr">
        <is>
          <t>167.000,00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=HYPERLINK("https://www.leilaoonline.net/lote/detalhe/240868", "10474")</f>
      </c>
      <c r="B108" s="4" t="s">
        <f>=HYPERLINK("https://www.leilaoonline.net/lote/detalhe/240868", "TRATOR MASSEY FERGUSON 7140, ANO 2010 - FR93142. - LOC. JUNQUEIRA")</f>
      </c>
      <c r="C108" s="4" t="inlineStr">
        <is>
          <t>Não vendido</t>
        </is>
      </c>
      <c r="D108" s="4" t="inlineStr">
        <is>
          <t>72</t>
        </is>
      </c>
      <c r="E108" s="5" t="inlineStr">
        <is>
          <t>107.000,00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=HYPERLINK("https://www.leilaoonline.net/lote/detalhe/240867", "10475")</f>
      </c>
      <c r="B109" s="4" t="s">
        <f>=HYPERLINK("https://www.leilaoonline.net/lote/detalhe/240867", " REBOQUE ÁREA DE VIVÊNCIA SERNAUTO 001; ANO 2011/2011; AZUL. - FR92787. - LOC. JUNQUEIRA")</f>
      </c>
      <c r="C109" s="4" t="inlineStr">
        <is>
          <t>Vendido</t>
        </is>
      </c>
      <c r="D109" s="4" t="inlineStr">
        <is>
          <t>23</t>
        </is>
      </c>
      <c r="E109" s="5" t="inlineStr">
        <is>
          <t>25.000,00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=HYPERLINK("https://www.leilaoonline.net/lote/detalhe/240870", "10476")</f>
      </c>
      <c r="B110" s="4" t="s">
        <f>=HYPERLINK("https://www.leilaoonline.net/lote/detalhe/240870", " SEMI REBOQUE ÁREA DE VIVÊNCIA SOUFER CFE 2E; ANO 2012/2012; CINZA. - FR92812. - LOC. JUNQUEIRA")</f>
      </c>
      <c r="C110" s="4" t="inlineStr">
        <is>
          <t>Vendido</t>
        </is>
      </c>
      <c r="D110" s="4" t="inlineStr">
        <is>
          <t>8</t>
        </is>
      </c>
      <c r="E110" s="5" t="inlineStr">
        <is>
          <t>8.500,00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=HYPERLINK("https://www.leilaoonline.net/lote/detalhe/239888", "10500")</f>
      </c>
      <c r="B111" s="4" t="s">
        <f>=HYPERLINK("https://www.leilaoonline.net/lote/detalhe/239888", " CAMINHÃO MERCEDES BENZ 3344S 6X4; ANO 2016/2016; BRANCO. - FR4415055. - LOC. CAARAPÓ")</f>
      </c>
      <c r="C111" s="4" t="inlineStr">
        <is>
          <t>Vendido</t>
        </is>
      </c>
      <c r="D111" s="4" t="inlineStr">
        <is>
          <t>48</t>
        </is>
      </c>
      <c r="E111" s="5" t="inlineStr">
        <is>
          <t>85.000,00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=HYPERLINK("https://www.leilaoonline.net/lote/detalhe/239880", "10501")</f>
      </c>
      <c r="B112" s="4" t="s">
        <f>=HYPERLINK("https://www.leilaoonline.net/lote/detalhe/239880", " GRADE NIVELADORA; ANO 2018. - FR4445325. - LOC. CAARAPÓ")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1.650,00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=HYPERLINK("https://www.leilaoonline.net/lote/detalhe/239903", "10502")</f>
      </c>
      <c r="B113" s="4" t="s">
        <f>=HYPERLINK("https://www.leilaoonline.net/lote/detalhe/239903", " GRADE NIVELADORA CIVEMASA; ANO 2011. - FR4445157. - LOC. CAARAPÓ")</f>
      </c>
      <c r="C113" s="4" t="inlineStr">
        <is>
          <t>Vendido</t>
        </is>
      </c>
      <c r="D113" s="4" t="inlineStr">
        <is>
          <t>52</t>
        </is>
      </c>
      <c r="E113" s="5" t="inlineStr">
        <is>
          <t>16.000,00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=HYPERLINK("https://www.leilaoonline.net/lote/detalhe/239893", "10503")</f>
      </c>
      <c r="B114" s="4" t="s">
        <f>=HYPERLINK("https://www.leilaoonline.net/lote/detalhe/239893", " GRADE NIVELADORA; ANO 2018. - FR4445326. - LOC. CAARAPÓ")</f>
      </c>
      <c r="C114" s="4" t="inlineStr">
        <is>
          <t>Não vendido</t>
        </is>
      </c>
      <c r="D114" s="4" t="inlineStr">
        <is>
          <t>50</t>
        </is>
      </c>
      <c r="E114" s="5" t="inlineStr">
        <is>
          <t>18.250,00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=HYPERLINK("https://www.leilaoonline.net/lote/detalhe/239894", "10504")</f>
      </c>
      <c r="B115" s="4" t="s">
        <f>=HYPERLINK("https://www.leilaoonline.net/lote/detalhe/239894", " MOTO BOMBA OM 352; ANO 1978. - FR117067. - LOC. CAARAPÓ")</f>
      </c>
      <c r="C115" s="4" t="inlineStr">
        <is>
          <t>Vendido</t>
        </is>
      </c>
      <c r="D115" s="4" t="inlineStr">
        <is>
          <t>19</t>
        </is>
      </c>
      <c r="E115" s="5" t="inlineStr">
        <is>
          <t>7.200,00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=HYPERLINK("https://www.leilaoonline.net/lote/detalhe/239911", "10505")</f>
      </c>
      <c r="B116" s="4" t="s">
        <f>=HYPERLINK("https://www.leilaoonline.net/lote/detalhe/239911", " GRADE LEVE; ANO 2011. - FR4445167. - LOC. CAARAPÓ")</f>
      </c>
      <c r="C116" s="4" t="inlineStr">
        <is>
          <t>Não vendido</t>
        </is>
      </c>
      <c r="D116" s="4" t="inlineStr">
        <is>
          <t>59</t>
        </is>
      </c>
      <c r="E116" s="5" t="inlineStr">
        <is>
          <t>21.900,00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=HYPERLINK("https://www.leilaoonline.net/lote/detalhe/239884", "10507")</f>
      </c>
      <c r="B117" s="4" t="s">
        <f>=HYPERLINK("https://www.leilaoonline.net/lote/detalhe/239884", " MOTO BOMBA MWM 6.12 TCA; ANO 2007. - FR4005581. - LOC. RIO BRILHANTE")</f>
      </c>
      <c r="C117" s="4" t="inlineStr">
        <is>
          <t>Vendido</t>
        </is>
      </c>
      <c r="D117" s="4" t="inlineStr">
        <is>
          <t>81</t>
        </is>
      </c>
      <c r="E117" s="5" t="inlineStr">
        <is>
          <t>24.900,00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=HYPERLINK("https://www.leilaoonline.net/lote/detalhe/239882", "10508")</f>
      </c>
      <c r="B118" s="4" t="s">
        <f>=HYPERLINK("https://www.leilaoonline.net/lote/detalhe/239882", " DOLLY RANDON; ANO 1995. - FR14003148. (VENDA SEM DIREITO A DOCUMENTAÇÃO) - LOC. PASSATEMPO ")</f>
      </c>
      <c r="C118" s="4" t="inlineStr">
        <is>
          <t>Vendido</t>
        </is>
      </c>
      <c r="D118" s="4" t="inlineStr">
        <is>
          <t>7</t>
        </is>
      </c>
      <c r="E118" s="5" t="inlineStr">
        <is>
          <t>8.000,00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=HYPERLINK("https://www.leilaoonline.net/lote/detalhe/239907", "10509")</f>
      </c>
      <c r="B119" s="4" t="s">
        <f>=HYPERLINK("https://www.leilaoonline.net/lote/detalhe/239907", " DOLLY RANDON; ANO 2007. - FR5004689. (VENDA SEM DIREITO A DOCUMENTAÇÃO.) - LOC. PASSATEMPO")</f>
      </c>
      <c r="C119" s="4" t="inlineStr">
        <is>
          <t>Vendido</t>
        </is>
      </c>
      <c r="D119" s="4" t="inlineStr">
        <is>
          <t>14</t>
        </is>
      </c>
      <c r="E119" s="5" t="inlineStr">
        <is>
          <t>11.500,00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=HYPERLINK("https://www.leilaoonline.net/lote/detalhe/239901", "10510")</f>
      </c>
      <c r="B120" s="4" t="s">
        <f>=HYPERLINK("https://www.leilaoonline.net/lote/detalhe/239901", " DOLLY RANDON; ANO 2007. - FR5004686. (VENDA SEM DIREITO A DOCUMENTAÇÃO.) - LOC. PASSATEMPO")</f>
      </c>
      <c r="C120" s="4" t="inlineStr">
        <is>
          <t>Vendido</t>
        </is>
      </c>
      <c r="D120" s="4" t="inlineStr">
        <is>
          <t>10</t>
        </is>
      </c>
      <c r="E120" s="5" t="inlineStr">
        <is>
          <t>12.000,00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=HYPERLINK("https://www.leilaoonline.net/lote/detalhe/239887", "10512")</f>
      </c>
      <c r="B121" s="4" t="s">
        <f>=HYPERLINK("https://www.leilaoonline.net/lote/detalhe/239887", " HIDROROLL HIRRIGABRASIL; ANO 2007. - FR9003001. - LOC. PASSATEMPO")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=HYPERLINK("https://www.leilaoonline.net/lote/detalhe/239878", "10514")</f>
      </c>
      <c r="B122" s="4" t="s">
        <f>=HYPERLINK("https://www.leilaoonline.net/lote/detalhe/239878", " HIDROROLL HIRRIGABRASIL; ANO 2007. - FR9003014. - LOC. PASSATEMPO")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=HYPERLINK("https://www.leilaoonline.net/lote/detalhe/239905", "10515")</f>
      </c>
      <c r="B123" s="4" t="s">
        <f>=HYPERLINK("https://www.leilaoonline.net/lote/detalhe/239905", "CHASSI DE COMPOSTADOR. - S/FR. - LOC. PASSATEMPO")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1.100,00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=HYPERLINK("https://www.leilaoonline.net/lote/detalhe/239883", "10516")</f>
      </c>
      <c r="B124" s="4" t="s">
        <f>=HYPERLINK("https://www.leilaoonline.net/lote/detalhe/239883", " GRADE NIVELADORA. - S/FR. - LOC. PASSATEMPO")</f>
      </c>
      <c r="C124" s="4" t="inlineStr">
        <is>
          <t>Vendido</t>
        </is>
      </c>
      <c r="D124" s="4" t="inlineStr">
        <is>
          <t>29</t>
        </is>
      </c>
      <c r="E124" s="5" t="inlineStr">
        <is>
          <t>3.800,00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=HYPERLINK("https://www.leilaoonline.net/lote/detalhe/239892", "10517")</f>
      </c>
      <c r="B125" s="4" t="s">
        <f>=HYPERLINK("https://www.leilaoonline.net/lote/detalhe/239892", " GRADE NIVELADORA. - S/FR. - LOC. PASSATEMPO")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1.100,00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=HYPERLINK("https://www.leilaoonline.net/lote/detalhe/239909", "10518")</f>
      </c>
      <c r="B126" s="4" t="s">
        <f>=HYPERLINK("https://www.leilaoonline.net/lote/detalhe/239909", " ROLO COMPACTADOR; ANO 1990. - FR5003810. - LOC. PASSATEMPO")</f>
      </c>
      <c r="C126" s="4" t="inlineStr">
        <is>
          <t>Vendido</t>
        </is>
      </c>
      <c r="D126" s="4" t="inlineStr">
        <is>
          <t>4</t>
        </is>
      </c>
      <c r="E126" s="5" t="inlineStr">
        <is>
          <t>1.300,00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=HYPERLINK("https://www.leilaoonline.net/lote/detalhe/239881", "10519")</f>
      </c>
      <c r="B127" s="4" t="s">
        <f>=HYPERLINK("https://www.leilaoonline.net/lote/detalhe/239881", "DUAS SUCATAS MOTORES. (1 CUMMINS; 1 MWM) - S/FR. - LOC. PASSATEMPO")</f>
      </c>
      <c r="C127" s="4" t="inlineStr">
        <is>
          <t>Vendido</t>
        </is>
      </c>
      <c r="D127" s="4" t="inlineStr">
        <is>
          <t>8</t>
        </is>
      </c>
      <c r="E127" s="5" t="inlineStr">
        <is>
          <t>2.300,00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=HYPERLINK("https://www.leilaoonline.net/lote/detalhe/239891", "10520")</f>
      </c>
      <c r="B128" s="4" t="s">
        <f>=HYPERLINK("https://www.leilaoonline.net/lote/detalhe/239891", " CARROCERIA CAÇAMBA; ANO 2008. - FR4003381. - LOC. PASSATEMPO")</f>
      </c>
      <c r="C128" s="4" t="inlineStr">
        <is>
          <t>Vendido</t>
        </is>
      </c>
      <c r="D128" s="4" t="inlineStr">
        <is>
          <t>31</t>
        </is>
      </c>
      <c r="E128" s="5" t="inlineStr">
        <is>
          <t>6.400,00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=HYPERLINK("https://www.leilaoonline.net/lote/detalhe/239896", "10521")</f>
      </c>
      <c r="B129" s="4" t="s">
        <f>=HYPERLINK("https://www.leilaoonline.net/lote/detalhe/239896", " TRANSBORDO CIVEMASA TAC 13000. - FR9004063. - LOC. PASSATEMPO")</f>
      </c>
      <c r="C129" s="4" t="inlineStr">
        <is>
          <t>Não vendido</t>
        </is>
      </c>
      <c r="D129" s="4" t="inlineStr">
        <is>
          <t>4</t>
        </is>
      </c>
      <c r="E129" s="5" t="inlineStr">
        <is>
          <t>13.000,00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=HYPERLINK("https://www.leilaoonline.net/lote/detalhe/239895", "10524")</f>
      </c>
      <c r="B130" s="4" t="s">
        <f>=HYPERLINK("https://www.leilaoonline.net/lote/detalhe/239895", " MOTO BOMBA MWM 6.12 TCA; ANO 2007. - FR9005018. - LOC. PASSATEMPO")</f>
      </c>
      <c r="C130" s="4" t="inlineStr">
        <is>
          <t>Não vendido</t>
        </is>
      </c>
      <c r="D130" s="4" t="inlineStr">
        <is>
          <t>61</t>
        </is>
      </c>
      <c r="E130" s="5" t="inlineStr">
        <is>
          <t>23.400,00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=HYPERLINK("https://www.leilaoonline.net/lote/detalhe/239886", "10528")</f>
      </c>
      <c r="B131" s="4" t="s">
        <f>=HYPERLINK("https://www.leilaoonline.net/lote/detalhe/239886", " MOTO BOMBA MWM 6.12 TCA; ANO 2007. - FR5005764. - LOC. PASSATEMPO")</f>
      </c>
      <c r="C131" s="4" t="inlineStr">
        <is>
          <t>Vendido</t>
        </is>
      </c>
      <c r="D131" s="4" t="inlineStr">
        <is>
          <t>48</t>
        </is>
      </c>
      <c r="E131" s="5" t="inlineStr">
        <is>
          <t>24.800,00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=HYPERLINK("https://www.leilaoonline.net/lote/detalhe/239889", "10529")</f>
      </c>
      <c r="B132" s="4" t="s">
        <f>=HYPERLINK("https://www.leilaoonline.net/lote/detalhe/239889", " HIDROROLL HIRRIGABRASIL; ANO 2008. - FR9003034. - LOC. PASSATEMPO")</f>
      </c>
      <c r="C132" s="4" t="inlineStr">
        <is>
          <t>Vendido</t>
        </is>
      </c>
      <c r="D132" s="4" t="inlineStr">
        <is>
          <t>36</t>
        </is>
      </c>
      <c r="E132" s="5" t="inlineStr">
        <is>
          <t>27.500,00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=HYPERLINK("https://www.leilaoonline.net/lote/detalhe/239877", "10530")</f>
      </c>
      <c r="B133" s="4" t="s">
        <f>=HYPERLINK("https://www.leilaoonline.net/lote/detalhe/239877", " HIDROROLL HIRRIGABRASIL; ANO 2007. - FR9003003. - LOC. PASSATEMPO")</f>
      </c>
      <c r="C133" s="4" t="inlineStr">
        <is>
          <t>Vendido</t>
        </is>
      </c>
      <c r="D133" s="4" t="inlineStr">
        <is>
          <t>21</t>
        </is>
      </c>
      <c r="E133" s="5" t="inlineStr">
        <is>
          <t>17.500,00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=HYPERLINK("https://www.leilaoonline.net/lote/detalhe/239908", "10531")</f>
      </c>
      <c r="B134" s="4" t="s">
        <f>=HYPERLINK("https://www.leilaoonline.net/lote/detalhe/239908", " HIDROROLL HIRRIGABRASIL; ANO 2002. - FR9003023. - LOC. PASSATEMPO")</f>
      </c>
      <c r="C134" s="4" t="inlineStr">
        <is>
          <t>Vendido</t>
        </is>
      </c>
      <c r="D134" s="4" t="inlineStr">
        <is>
          <t>28</t>
        </is>
      </c>
      <c r="E134" s="5" t="inlineStr">
        <is>
          <t>20.000,00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=HYPERLINK("https://www.leilaoonline.net/lote/detalhe/239885", "10536")</f>
      </c>
      <c r="B135" s="4" t="s">
        <f>=HYPERLINK("https://www.leilaoonline.net/lote/detalhe/239885", " REBOQUE ÁREA DE VIVÊNCIA; ANO 1999.  - S/FR. (VENDA SEM DIREITO A DOCUMENTAÇÃO) - LOC. PASSATEMPO")</f>
      </c>
      <c r="C135" s="4" t="inlineStr">
        <is>
          <t>Vendido</t>
        </is>
      </c>
      <c r="D135" s="4" t="inlineStr">
        <is>
          <t>5</t>
        </is>
      </c>
      <c r="E135" s="5" t="inlineStr">
        <is>
          <t>7.000,00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=HYPERLINK("https://www.leilaoonline.net/lote/detalhe/241315", "10537")</f>
      </c>
      <c r="B136" s="4" t="s">
        <f>=HYPERLINK("https://www.leilaoonline.net/lote/detalhe/241315", "SUCATA DE TRATOR CASE PUMA 215 4X4; ANO 2017. - FR9802242. - LOC. PASSATEMPO")</f>
      </c>
      <c r="C136" s="4" t="inlineStr">
        <is>
          <t>Vendido</t>
        </is>
      </c>
      <c r="D136" s="4" t="inlineStr">
        <is>
          <t>70</t>
        </is>
      </c>
      <c r="E136" s="5" t="inlineStr">
        <is>
          <t>26.150,00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=HYPERLINK("https://www.leilaoonline.net/lote/detalhe/238492", "31391")</f>
      </c>
      <c r="B137" s="4" t="s">
        <f>=HYPERLINK("https://www.leilaoonline.net/lote/detalhe/238492", "TRANSBORDO SANTA IZABEL TCS 12T; ANO 2010. - FR164322. - LOC. JATAÍ")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=HYPERLINK("https://www.leilaoonline.net/lote/detalhe/238484", "31456")</f>
      </c>
      <c r="B138" s="4" t="s">
        <f>=HYPERLINK("https://www.leilaoonline.net/lote/detalhe/238484", " SISTEMA ABAST. BAZUKA MIX 12.0 STD SOLLUS; ANO 2014. - FR140600. - LOC. BOM RETIRO")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=HYPERLINK("https://www.leilaoonline.net/lote/detalhe/238446", "31457")</f>
      </c>
      <c r="B139" s="4" t="s">
        <f>=HYPERLINK("https://www.leilaoonline.net/lote/detalhe/238446", "PREPARADOR DE SOLO PSPC ANTONIOSI; ANO 2013. - FR140003. - LOC. BOM RETIRO")</f>
      </c>
      <c r="C139" s="4" t="inlineStr">
        <is>
          <t>Não vendido</t>
        </is>
      </c>
      <c r="D139" s="4" t="inlineStr">
        <is>
          <t>3</t>
        </is>
      </c>
      <c r="E139" s="5" t="inlineStr">
        <is>
          <t>2.500,00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=HYPERLINK("https://www.leilaoonline.net/lote/detalhe/238444", "31733")</f>
      </c>
      <c r="B140" s="4" t="s">
        <f>=HYPERLINK("https://www.leilaoonline.net/lote/detalhe/238444", "TRATOR JOHN DEERE 7210J 4X4; ANO 2016. - FR4435154. - LOC. CAARAPÓ")</f>
      </c>
      <c r="C140" s="4" t="inlineStr">
        <is>
          <t>Não vendido</t>
        </is>
      </c>
      <c r="D140" s="4" t="inlineStr">
        <is>
          <t>37</t>
        </is>
      </c>
      <c r="E140" s="5" t="inlineStr">
        <is>
          <t>56.000,00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=HYPERLINK("https://www.leilaoonline.net/lote/detalhe/238470", "31755")</f>
      </c>
      <c r="B141" s="4" t="s">
        <f>=HYPERLINK("https://www.leilaoonline.net/lote/detalhe/238470", "ÁREA DE VIVÊNCIA 04 LUGARES; AZUL. - FR13004206. - LOC. MB")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3.000,00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=HYPERLINK("https://www.leilaoonline.net/lote/detalhe/238474", "31811")</f>
      </c>
      <c r="B142" s="4" t="s">
        <f>=HYPERLINK("https://www.leilaoonline.net/lote/detalhe/238474", "LOTE CONTENDO: 03 DESENLEIRADORES. - FR103095/ FR103096/ FR103094. - LOC. BARRA")</f>
      </c>
      <c r="C142" s="4" t="inlineStr">
        <is>
          <t>Lote retirado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=HYPERLINK("https://www.leilaoonline.net/lote/detalhe/239688", "32057")</f>
      </c>
      <c r="B143" s="4" t="s">
        <f>=HYPERLINK("https://www.leilaoonline.net/lote/detalhe/239688", "SEMI REBOQUE FACCHINI SRF CB; ANO 2015. - FR5804015. (VENDA SEM DOCUMENTO) - LOC. PASSATEMPO")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10.000,00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=HYPERLINK("https://www.leilaoonline.net/lote/detalhe/239924", "32139")</f>
      </c>
      <c r="B144" s="4" t="s">
        <f>=HYPERLINK("https://www.leilaoonline.net/lote/detalhe/239924", "SUCATAS DE UTENSÍLIOS DIVERSOS; VEJA ESPECIFICAÇÕES DO LOTE. - S/FR. - LOC. DESTIVALE")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=HYPERLINK("https://www.leilaoonline.net/lote/detalhe/239686", "32143")</f>
      </c>
      <c r="B145" s="4" t="s">
        <f>=HYPERLINK("https://www.leilaoonline.net/lote/detalhe/239686", "APROX. 120 PALETES. (VENDA POR UNIDADE) - S/FR. - LOC. SANTA CÂNDIDA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1,00</t>
        </is>
      </c>
      <c r="F145" s="4" t="inlineStr">
        <is>
          <t>0.10</t>
        </is>
      </c>
    </row>
    <row collapsed="false" customFormat="false" customHeight="false" hidden="false" ht="12.1" outlineLevel="0" r="146">
      <c r="A146" s="5" t="s">
        <f>=HYPERLINK("https://www.leilaoonline.net/lote/detalhe/239687", "32144")</f>
      </c>
      <c r="B146" s="4" t="s">
        <f>=HYPERLINK("https://www.leilaoonline.net/lote/detalhe/239687", "APROX. 3 TON. DE TUBOS DE ALUMÍNIO; CONEXÕES E SUCATA DE VÁLVULAS EM GERAL. (LANCE POR KG) - S/FR. - LOC. BENALCOOL")</f>
      </c>
      <c r="C146" s="4" t="inlineStr">
        <is>
          <t>Não vendido</t>
        </is>
      </c>
      <c r="D146" s="4" t="inlineStr">
        <is>
          <t>45</t>
        </is>
      </c>
      <c r="E146" s="5" t="inlineStr">
        <is>
          <t>22.800,00</t>
        </is>
      </c>
      <c r="F146" s="4" t="inlineStr">
        <is>
          <t>0.10</t>
        </is>
      </c>
    </row>
    <row collapsed="false" customFormat="false" customHeight="false" hidden="false" ht="12.1" outlineLevel="0" r="147">
      <c r="A147" s="5" t="s">
        <f>=HYPERLINK("https://www.leilaoonline.net/lote/detalhe/240319", "32145")</f>
      </c>
      <c r="B147" s="4" t="s">
        <f>=HYPERLINK("https://www.leilaoonline.net/lote/detalhe/240319", "APROX. 30 TONELADAS DE RODETES. (LANCE POR KG) - S/FR. - LOC. UNIVALEM")</f>
      </c>
      <c r="C147" s="4" t="inlineStr">
        <is>
          <t>Não vendido</t>
        </is>
      </c>
      <c r="D147" s="4" t="inlineStr">
        <is>
          <t>5</t>
        </is>
      </c>
      <c r="E147" s="5" t="inlineStr">
        <is>
          <t>42.000,00</t>
        </is>
      </c>
      <c r="F147" s="4" t="inlineStr">
        <is>
          <t>0.10</t>
        </is>
      </c>
    </row>
    <row collapsed="false" customFormat="false" customHeight="false" hidden="false" ht="12.1" outlineLevel="0" r="148">
      <c r="A148" s="5" t="s">
        <f>=HYPERLINK("https://www.leilaoonline.net/lote/detalhe/240513", "32146")</f>
      </c>
      <c r="B148" s="4" t="s">
        <f>=HYPERLINK("https://www.leilaoonline.net/lote/detalhe/240513", "IMPRESSORA PLOTER HP DESIGNJET 111. - S/FR. - LOC. CAR COPI - PIRACICABA")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=HYPERLINK("https://www.leilaoonline.net/lote/detalhe/240514", "32147")</f>
      </c>
      <c r="B149" s="4" t="s">
        <f>=HYPERLINK("https://www.leilaoonline.net/lote/detalhe/240514", "APROX. 57 VÁLVULAS DE DIVERSOS MODELOS E TAMANHOS E 19 BOMBAS. - S/FR. - LOC. SÃO FRANCISCO")</f>
      </c>
      <c r="C149" s="4" t="inlineStr">
        <is>
          <t>Vendido</t>
        </is>
      </c>
      <c r="D149" s="4" t="inlineStr">
        <is>
          <t>113</t>
        </is>
      </c>
      <c r="E149" s="5" t="inlineStr">
        <is>
          <t>35.000,00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=HYPERLINK("https://www.leilaoonline.net/lote/detalhe/240564", "32148")</f>
      </c>
      <c r="B150" s="4" t="s">
        <f>=HYPERLINK("https://www.leilaoonline.net/lote/detalhe/240564", "CAMINHÃO BOMBEIRO VOLKSWAGEN 26.220 EURO3 WORKER; ANO 2011/2011; BRANCO. - FR163144. - LOC. JATAÍ")</f>
      </c>
      <c r="C150" s="4" t="inlineStr">
        <is>
          <t>Não vendido</t>
        </is>
      </c>
      <c r="D150" s="4" t="inlineStr">
        <is>
          <t>94</t>
        </is>
      </c>
      <c r="E150" s="5" t="inlineStr">
        <is>
          <t>143.000,00</t>
        </is>
      </c>
      <c r="F150" s="4" t="inlineStr">
        <is>
          <t>2000.00</t>
        </is>
      </c>
    </row>
    <row collapsed="false" customFormat="false" customHeight="false" hidden="false" ht="12.1" outlineLevel="0" r="151">
      <c r="A151" s="5" t="s">
        <f>=HYPERLINK("https://www.leilaoonline.net/lote/detalhe/240589", "32149")</f>
      </c>
      <c r="B151" s="4" t="s">
        <f>=HYPERLINK("https://www.leilaoonline.net/lote/detalhe/240589", "CAMINHÃO BOMBEIRO VOLKSWAGEN 26.220 EURO3 WORKER; ANO 2011/2011; BRANCO. - FR163145. - LOC. JATAÍ")</f>
      </c>
      <c r="C151" s="4" t="inlineStr">
        <is>
          <t>Vendido</t>
        </is>
      </c>
      <c r="D151" s="4" t="inlineStr">
        <is>
          <t>121</t>
        </is>
      </c>
      <c r="E151" s="5" t="inlineStr">
        <is>
          <t>170.000,00</t>
        </is>
      </c>
      <c r="F151" s="4" t="inlineStr">
        <is>
          <t>2000.00</t>
        </is>
      </c>
    </row>
    <row collapsed="false" customFormat="false" customHeight="false" hidden="false" ht="12.1" outlineLevel="0" r="152">
      <c r="A152" s="5" t="s">
        <f>=HYPERLINK("https://www.leilaoonline.net/lote/detalhe/240590", "32150")</f>
      </c>
      <c r="B152" s="4" t="s">
        <f>=HYPERLINK("https://www.leilaoonline.net/lote/detalhe/240590", "TRATOR VALTRA BM 125i 4X4; ANO 2008. - FR163427. - LOC. JATAÍ")</f>
      </c>
      <c r="C152" s="4" t="inlineStr">
        <is>
          <t>Vendido</t>
        </is>
      </c>
      <c r="D152" s="4" t="inlineStr">
        <is>
          <t>56</t>
        </is>
      </c>
      <c r="E152" s="5" t="inlineStr">
        <is>
          <t>90.000,00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=HYPERLINK("https://www.leilaoonline.net/lote/detalhe/240646", "32151")</f>
      </c>
      <c r="B153" s="4" t="s">
        <f>=HYPERLINK("https://www.leilaoonline.net/lote/detalhe/240646", "APROX. 75 SUCATAS DE VÁLVULAS DIVERSAS; 9 SUCATAS DE MEDIDORES DE VAZÃO. - S/FR. - LOC. TARUMÃ")</f>
      </c>
      <c r="C153" s="4" t="inlineStr">
        <is>
          <t>Não vendido</t>
        </is>
      </c>
      <c r="D153" s="4" t="inlineStr">
        <is>
          <t>113</t>
        </is>
      </c>
      <c r="E153" s="5" t="inlineStr">
        <is>
          <t>37.800,00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=HYPERLINK("https://www.leilaoonline.net/lote/detalhe/240647", "32152")</f>
      </c>
      <c r="B154" s="4" t="s">
        <f>=HYPERLINK("https://www.leilaoonline.net/lote/detalhe/240647", "MÓDULO MEDIDOR DE VAZÃO -  ZEPPINI 91501943. - S/FR. - LOC. IPAUSSU")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=HYPERLINK("https://www.leilaoonline.net/lote/detalhe/240648", "32153")</f>
      </c>
      <c r="B155" s="4" t="s">
        <f>=HYPERLINK("https://www.leilaoonline.net/lote/detalhe/240648", "SUCATA DE PAINEL ELÉTRICO. - S/FR. - LOC. IPAUSSU")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=HYPERLINK("https://www.leilaoonline.net/lote/detalhe/240649", "32154")</f>
      </c>
      <c r="B156" s="4" t="s">
        <f>=HYPERLINK("https://www.leilaoonline.net/lote/detalhe/240649", "SUCATA DE RODETE. - S/FR. - LOC. TARUMÃ")</f>
      </c>
      <c r="C156" s="4" t="inlineStr">
        <is>
          <t>Não vendido</t>
        </is>
      </c>
      <c r="D156" s="4" t="inlineStr">
        <is>
          <t>19</t>
        </is>
      </c>
      <c r="E156" s="5" t="inlineStr">
        <is>
          <t>4.600,00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=HYPERLINK("https://www.leilaoonline.net/lote/detalhe/240657", "32155")</f>
      </c>
      <c r="B157" s="4" t="s">
        <f>=HYPERLINK("https://www.leilaoonline.net/lote/detalhe/240657", "SUCATA DE TANQUE AÇO CARBONO 2.46 DIÂMETRO / 5.50 COMPRIMENTO. - S/FR. - LOC. TARUMÃ")</f>
      </c>
      <c r="C157" s="4" t="inlineStr">
        <is>
          <t>Não vendido</t>
        </is>
      </c>
      <c r="D157" s="4" t="inlineStr">
        <is>
          <t>8</t>
        </is>
      </c>
      <c r="E157" s="5" t="inlineStr">
        <is>
          <t>1.200,00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=HYPERLINK("https://www.leilaoonline.net/lote/detalhe/240658", "32156")</f>
      </c>
      <c r="B158" s="4" t="s">
        <f>=HYPERLINK("https://www.leilaoonline.net/lote/detalhe/240658", "SUCATA DE TANQUE DE AÇO CARBONO PARA PREPARO DE SODA. - FR229213. - LOC. TARUMÃ")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=HYPERLINK("https://www.leilaoonline.net/lote/detalhe/240659", "32157")</f>
      </c>
      <c r="B159" s="4" t="s">
        <f>=HYPERLINK("https://www.leilaoonline.net/lote/detalhe/240659", "SUCATA DE TRANSPORTADOR HELICOIDAL. - FR160984. - LOC. TARUMÃ")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=HYPERLINK("https://www.leilaoonline.net/lote/detalhe/240660", "32158")</f>
      </c>
      <c r="B160" s="4" t="s">
        <f>=HYPERLINK("https://www.leilaoonline.net/lote/detalhe/240660", "TANQUE DE FIBRA TECNIPLAS 1.100 LITROS. - FR185578. - LOC. IPAUSSU")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=HYPERLINK("https://www.leilaoonline.net/lote/detalhe/240661", "32159")</f>
      </c>
      <c r="B161" s="4" t="s">
        <f>=HYPERLINK("https://www.leilaoonline.net/lote/detalhe/240661", "SUCATA DE ANDAIMES - APROXIMADAMENTE 80 PEÇAS DE ANDAIME. - S/FR. - LOC. IPAUSSU")</f>
      </c>
      <c r="C161" s="4" t="inlineStr">
        <is>
          <t>Vendido</t>
        </is>
      </c>
      <c r="D161" s="4" t="inlineStr">
        <is>
          <t>31</t>
        </is>
      </c>
      <c r="E161" s="5" t="inlineStr">
        <is>
          <t>5.300,00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=HYPERLINK("https://www.leilaoonline.net/lote/detalhe/241096", "32160")</f>
      </c>
      <c r="B162" s="4" t="s">
        <f>=HYPERLINK("https://www.leilaoonline.net/lote/detalhe/241096", "1 IMPRESSORA PLOTTER DESIGNJET E 3 MÁQUINAS FOTOGRÁFICAS. - S/FR. - LOC. BENALCOOL  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=HYPERLINK("https://www.leilaoonline.net/lote/detalhe/241097", "32161")</f>
      </c>
      <c r="B163" s="4" t="s">
        <f>=HYPERLINK("https://www.leilaoonline.net/lote/detalhe/241097", "SUCATA DE MÓVEIS; SENDO: 1 FREEZER; 2 BEBEDOUROS; BLINDEX E 2 PORTAS. - S/FR. - LOC. SANTA CÂNDIDA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=HYPERLINK("https://www.leilaoonline.net/lote/detalhe/241076", "32162")</f>
      </c>
      <c r="B164" s="4" t="s">
        <f>=HYPERLINK("https://www.leilaoonline.net/lote/detalhe/241076", "APROX. 6 TONELADAS DE SUCATA DE BORRACHA E LONA - (LANCE POR KG) - S/FR. - LOC. COSTA PINTO")</f>
      </c>
      <c r="C164" s="4" t="inlineStr">
        <is>
          <t>Vendido</t>
        </is>
      </c>
      <c r="D164" s="4" t="inlineStr">
        <is>
          <t>7</t>
        </is>
      </c>
      <c r="E164" s="5" t="inlineStr">
        <is>
          <t>9.000,00</t>
        </is>
      </c>
      <c r="F164" s="4" t="inlineStr">
        <is>
          <t>0.10</t>
        </is>
      </c>
    </row>
    <row collapsed="false" customFormat="false" customHeight="false" hidden="false" ht="12.1" outlineLevel="0" r="165">
      <c r="A165" s="5" t="s">
        <f>=HYPERLINK("https://www.leilaoonline.net/lote/detalhe/241321", "32163")</f>
      </c>
      <c r="B165" s="4" t="s">
        <f>=HYPERLINK("https://www.leilaoonline.net/lote/detalhe/241321", "3 BOMBAS DE ABASTECIMENTO DE DIESEL SEM MOTOR E 1 BOMBA DE ETANOL COM MOTOR / MARCA GILBARCO / WEYNI. - S/FR. - LOC. RIO BRILHANTE")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=HYPERLINK("https://www.leilaoonline.net/lote/detalhe/241316", "32164")</f>
      </c>
      <c r="B166" s="4" t="s">
        <f>=HYPERLINK("https://www.leilaoonline.net/lote/detalhe/241316", "APROX. 57 VÁLVULAS DE MODELO DIVERSOS. - S/FR. - LOC. CAARAPÓ")</f>
      </c>
      <c r="C166" s="4" t="inlineStr">
        <is>
          <t>Não vendido</t>
        </is>
      </c>
      <c r="D166" s="4" t="inlineStr">
        <is>
          <t>82</t>
        </is>
      </c>
      <c r="E166" s="5" t="inlineStr">
        <is>
          <t>38.000,00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=HYPERLINK("https://www.leilaoonline.net/lote/detalhe/239925", "32604")</f>
      </c>
      <c r="B167" s="4" t="s">
        <f>=HYPERLINK("https://www.leilaoonline.net/lote/detalhe/239925", " ENXADA ROTATIVA HOWARD CH 3000; ANO 2014. - FR48159. - LOC. IPAUSSU")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2.000,00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=HYPERLINK("https://www.leilaoonline.net/lote/detalhe/238475", "32964")</f>
      </c>
      <c r="B168" s="4" t="s">
        <f>=HYPERLINK("https://www.leilaoonline.net/lote/detalhe/238475", " 2 CARRETAS DE TRANSPORTE DE TUBOS; 1 CARRETA SERVIÇOS DIVERSOS. - FR1003132/FR14003247/FR14003601. - LOC. SANTA ELISA")</f>
      </c>
      <c r="C168" s="4" t="inlineStr">
        <is>
          <t>Não vendido</t>
        </is>
      </c>
      <c r="D168" s="4" t="inlineStr">
        <is>
          <t>5</t>
        </is>
      </c>
      <c r="E168" s="5" t="inlineStr">
        <is>
          <t>1.400,00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=HYPERLINK("https://www.leilaoonline.net/lote/detalhe/238463", "32976")</f>
      </c>
      <c r="B169" s="4" t="s">
        <f>=HYPERLINK("https://www.leilaoonline.net/lote/detalhe/238463", "APROX. 7 TURBINAS ZANINI DIVERSAS; VEJA DESCRITIVO DE ITENS. - S/FR. - LOC. JUNQUEIRA")</f>
      </c>
      <c r="C169" s="4" t="inlineStr">
        <is>
          <t>Vendido</t>
        </is>
      </c>
      <c r="D169" s="4" t="inlineStr">
        <is>
          <t>8</t>
        </is>
      </c>
      <c r="E169" s="5" t="inlineStr">
        <is>
          <t>15.500,00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=HYPERLINK("https://www.leilaoonline.net/lote/detalhe/238443", "33017")</f>
      </c>
      <c r="B170" s="4" t="s">
        <f>=HYPERLINK("https://www.leilaoonline.net/lote/detalhe/238443", "ENFARDADEIRA MCA VALTRA; MOD. CHALLENGER 2270. - FR5003074. - LOC. LAGOA DA PRATA")</f>
      </c>
      <c r="C170" s="4" t="inlineStr">
        <is>
          <t>Não vendido</t>
        </is>
      </c>
      <c r="D170" s="4" t="inlineStr">
        <is>
          <t>23</t>
        </is>
      </c>
      <c r="E170" s="5" t="inlineStr">
        <is>
          <t>66.000,00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=HYPERLINK("https://www.leilaoonline.net/lote/detalhe/238471", "33020")</f>
      </c>
      <c r="B171" s="4" t="s">
        <f>=HYPERLINK("https://www.leilaoonline.net/lote/detalhe/238471", "ENLEIRADOR. - FR5003076. - LOC. LAGOA DA PRATA")</f>
      </c>
      <c r="C171" s="4" t="inlineStr">
        <is>
          <t>Não vendido</t>
        </is>
      </c>
      <c r="D171" s="4" t="inlineStr">
        <is>
          <t>6</t>
        </is>
      </c>
      <c r="E171" s="5" t="inlineStr">
        <is>
          <t>2.000,00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=HYPERLINK("https://www.leilaoonline.net/lote/detalhe/238472", "33024")</f>
      </c>
      <c r="B172" s="4" t="s">
        <f>=HYPERLINK("https://www.leilaoonline.net/lote/detalhe/238472", "CARRETA / ACUMULADOR DE FARDO MCA DRIA. - FR5003077. - LOC. LAGOA DA PRATA")</f>
      </c>
      <c r="C172" s="4" t="inlineStr">
        <is>
          <t>Não vendido</t>
        </is>
      </c>
      <c r="D172" s="4" t="inlineStr">
        <is>
          <t>10</t>
        </is>
      </c>
      <c r="E172" s="5" t="inlineStr">
        <is>
          <t>7.500,00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=HYPERLINK("https://www.leilaoonline.net/lote/detalhe/238483", "33063")</f>
      </c>
      <c r="B173" s="4" t="s">
        <f>=HYPERLINK("https://www.leilaoonline.net/lote/detalhe/238483", " CULTIVADOR 2 LINHAS; ANO 2015. - FR67182. - LOC. BOM RETIRO")</f>
      </c>
      <c r="C173" s="4" t="inlineStr">
        <is>
          <t>Vendido</t>
        </is>
      </c>
      <c r="D173" s="4" t="inlineStr">
        <is>
          <t>10</t>
        </is>
      </c>
      <c r="E173" s="5" t="inlineStr">
        <is>
          <t>2.600,00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=HYPERLINK("https://www.leilaoonline.net/lote/detalhe/238481", "33068")</f>
      </c>
      <c r="B174" s="4" t="s">
        <f>=HYPERLINK("https://www.leilaoonline.net/lote/detalhe/238481", "ELIMINADOR DE SOQUEIRA AGRO MATÃO; ANO 2019. - FR57435. - LOC. BOM RETIRO")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2.000,00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=HYPERLINK("https://www.leilaoonline.net/lote/detalhe/238478", "33069")</f>
      </c>
      <c r="B175" s="4" t="s">
        <f>=HYPERLINK("https://www.leilaoonline.net/lote/detalhe/238478", "ELIMINADOR DE SOQUEIRA AGRO MATÃO; ANO 2019. - FR25281. - LOC. BOM RETIRO")</f>
      </c>
      <c r="C175" s="4" t="inlineStr">
        <is>
          <t>Não vendido</t>
        </is>
      </c>
      <c r="D175" s="4" t="inlineStr">
        <is>
          <t>73</t>
        </is>
      </c>
      <c r="E175" s="5" t="inlineStr">
        <is>
          <t>20.800,00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=HYPERLINK("https://www.leilaoonline.net/lote/detalhe/240511", "33091")</f>
      </c>
      <c r="B176" s="4" t="s">
        <f>=HYPERLINK("https://www.leilaoonline.net/lote/detalhe/240511", "APROX. 50 LUMINÁRIAS; 1 TRANSFORMADOR SECO; 1 TANQUE DE FIBRA. - S/FR. - LOC. CAR-PIRACICABA")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=HYPERLINK("https://www.leilaoonline.net/lote/detalhe/240512", "33093")</f>
      </c>
      <c r="B177" s="4" t="s">
        <f>=HYPERLINK("https://www.leilaoonline.net/lote/detalhe/240512", "FOGÃO INDUSTRIAL 12 BOCAS. - S/FR. - LOC. LEME")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=HYPERLINK("https://www.leilaoonline.net/lote/detalhe/241030", "33094")</f>
      </c>
      <c r="B178" s="4" t="s">
        <f>=HYPERLINK("https://www.leilaoonline.net/lote/detalhe/241030", "FILTRO DE COMPRESSOR INGERSOLL - PAT. 328337/328360/328003 - LOC. COSTA PINTO    ")</f>
      </c>
      <c r="C178" s="4" t="inlineStr">
        <is>
          <t>Não vendido</t>
        </is>
      </c>
      <c r="D178" s="4" t="inlineStr">
        <is>
          <t>29</t>
        </is>
      </c>
      <c r="E178" s="5" t="inlineStr">
        <is>
          <t>3.300,00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=HYPERLINK("https://www.leilaoonline.net/lote/detalhe/241031", "33095")</f>
      </c>
      <c r="B179" s="4" t="s">
        <f>=HYPERLINK("https://www.leilaoonline.net/lote/detalhe/241031", "FILTRO DE COMPRESSOR INGERSOLL - PAT. 242178/328357/242176 -  LOC. COSTA PINTO ")</f>
      </c>
      <c r="C179" s="4" t="inlineStr">
        <is>
          <t>Não vendido</t>
        </is>
      </c>
      <c r="D179" s="4" t="inlineStr">
        <is>
          <t>7</t>
        </is>
      </c>
      <c r="E179" s="5" t="inlineStr">
        <is>
          <t>1.100,00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=HYPERLINK("https://www.leilaoonline.net/lote/detalhe/241032", "33096")</f>
      </c>
      <c r="B180" s="4" t="s">
        <f>=HYPERLINK("https://www.leilaoonline.net/lote/detalhe/241032", "1 VASO DE PRESSÃO - PAT: 32356 - LOC: COSTA PINTO ")</f>
      </c>
      <c r="C180" s="4" t="inlineStr">
        <is>
          <t>Não vendido</t>
        </is>
      </c>
      <c r="D180" s="4" t="inlineStr">
        <is>
          <t>11</t>
        </is>
      </c>
      <c r="E180" s="5" t="inlineStr">
        <is>
          <t>1.500,00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=HYPERLINK("https://www.leilaoonline.net/lote/detalhe/241033", "33097")</f>
      </c>
      <c r="B181" s="4" t="s">
        <f>=HYPERLINK("https://www.leilaoonline.net/lote/detalhe/241033", "CARRINHO DE PONTE ROLANTE - PAT. 327227 - LOC. COSTA PINTO ")</f>
      </c>
      <c r="C181" s="4" t="inlineStr">
        <is>
          <t>Vendido</t>
        </is>
      </c>
      <c r="D181" s="4" t="inlineStr">
        <is>
          <t>71</t>
        </is>
      </c>
      <c r="E181" s="5" t="inlineStr">
        <is>
          <t>11.000,00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=HYPERLINK("https://www.leilaoonline.net/lote/detalhe/241034", "33098")</f>
      </c>
      <c r="B182" s="4" t="s">
        <f>=HYPERLINK("https://www.leilaoonline.net/lote/detalhe/241034", "LOTE COM 6 MOTORES TAMANHOS DIVERSOS - S/FR. - LOC. COSTA PINTO ")</f>
      </c>
      <c r="C182" s="4" t="inlineStr">
        <is>
          <t>Vendido</t>
        </is>
      </c>
      <c r="D182" s="4" t="inlineStr">
        <is>
          <t>44</t>
        </is>
      </c>
      <c r="E182" s="5" t="inlineStr">
        <is>
          <t>7.200,00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=HYPERLINK("https://www.leilaoonline.net/lote/detalhe/241035", "33099")</f>
      </c>
      <c r="B183" s="4" t="s">
        <f>=HYPERLINK("https://www.leilaoonline.net/lote/detalhe/241035", "CENTRIFUGA ROTATIVA  - PAT. 268618/205859/259550 - LOC: COSTA PINTO ")</f>
      </c>
      <c r="C183" s="4" t="inlineStr">
        <is>
          <t>Não vendido</t>
        </is>
      </c>
      <c r="D183" s="4" t="inlineStr">
        <is>
          <t>121</t>
        </is>
      </c>
      <c r="E183" s="5" t="inlineStr">
        <is>
          <t>41.900,00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=HYPERLINK("https://www.leilaoonline.net/lote/detalhe/241075", "33101")</f>
      </c>
      <c r="B184" s="4" t="s">
        <f>=HYPERLINK("https://www.leilaoonline.net/lote/detalhe/241075", " 1 ROLO DE PRESSÃO P44 – 78 / 12 TON. - S/FR. - LOC. TARUMÃ")</f>
      </c>
      <c r="C184" s="4" t="inlineStr">
        <is>
          <t>Não vendido</t>
        </is>
      </c>
      <c r="D184" s="4" t="inlineStr">
        <is>
          <t>14</t>
        </is>
      </c>
      <c r="E184" s="5" t="inlineStr">
        <is>
          <t>9.500,00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=HYPERLINK("https://www.leilaoonline.net/lote/detalhe/238476", "33228")</f>
      </c>
      <c r="B185" s="4" t="s">
        <f>=HYPERLINK("https://www.leilaoonline.net/lote/detalhe/238476", "CARRETA DISTRIBUIDORA ANTONIOSI DT 1102; ANO 2018. - FR103061. - LOC. UNIVALEM")</f>
      </c>
      <c r="C185" s="4" t="inlineStr">
        <is>
          <t>Lote retirado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=HYPERLINK("https://www.leilaoonline.net/lote/detalhe/240838", "33286")</f>
      </c>
      <c r="B186" s="4" t="s">
        <f>=HYPERLINK("https://www.leilaoonline.net/lote/detalhe/240838", " CARROCERIA TANQUE GASCOM; F-52. - S/FR. - LOC. SANTA ELISA")</f>
      </c>
      <c r="C186" s="4" t="inlineStr">
        <is>
          <t>Vendido</t>
        </is>
      </c>
      <c r="D186" s="4" t="inlineStr">
        <is>
          <t>36</t>
        </is>
      </c>
      <c r="E186" s="5" t="inlineStr">
        <is>
          <t>41.000,00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=HYPERLINK("https://www.leilaoonline.net/lote/detalhe/240841", "33287")</f>
      </c>
      <c r="B187" s="4" t="s">
        <f>=HYPERLINK("https://www.leilaoonline.net/lote/detalhe/240841", " CARROCERIA TANQUE GASCOM; F-51. - S/FR. - LOC. SANTA ELISA")</f>
      </c>
      <c r="C187" s="4" t="inlineStr">
        <is>
          <t>Vendido</t>
        </is>
      </c>
      <c r="D187" s="4" t="inlineStr">
        <is>
          <t>38</t>
        </is>
      </c>
      <c r="E187" s="5" t="inlineStr">
        <is>
          <t>42.000,00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=HYPERLINK("https://www.leilaoonline.net/lote/detalhe/240839", "33288")</f>
      </c>
      <c r="B188" s="4" t="s">
        <f>=HYPERLINK("https://www.leilaoonline.net/lote/detalhe/240839", "CARROCERIA TANQUE GASCOM; F-116. - S/FR - LOC. SANTA ELISA")</f>
      </c>
      <c r="C188" s="4" t="inlineStr">
        <is>
          <t>Vendido</t>
        </is>
      </c>
      <c r="D188" s="4" t="inlineStr">
        <is>
          <t>42</t>
        </is>
      </c>
      <c r="E188" s="5" t="inlineStr">
        <is>
          <t>46.000,00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=HYPERLINK("https://www.leilaoonline.net/lote/detalhe/240840", "33289")</f>
      </c>
      <c r="B189" s="4" t="s">
        <f>=HYPERLINK("https://www.leilaoonline.net/lote/detalhe/240840", " TANQUE RODOVIÁRIO DE FIBRA. - S/FR. - LOC. SANTA ELISA")</f>
      </c>
      <c r="C189" s="4" t="inlineStr">
        <is>
          <t>Vendido</t>
        </is>
      </c>
      <c r="D189" s="4" t="inlineStr">
        <is>
          <t>9</t>
        </is>
      </c>
      <c r="E189" s="5" t="inlineStr">
        <is>
          <t>9.000,00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=HYPERLINK("https://www.leilaoonline.net/lote/detalhe/238451", "33358")</f>
      </c>
      <c r="B190" s="4" t="s">
        <f>=HYPERLINK("https://www.leilaoonline.net/lote/detalhe/238451", " CULTIVADOR 2L CARDERROLI; ANO 2018. - FR140049. - LOC. BOM RETIRO ")</f>
      </c>
      <c r="C190" s="4" t="inlineStr">
        <is>
          <t>Não vendido</t>
        </is>
      </c>
      <c r="D190" s="4" t="inlineStr">
        <is>
          <t>5</t>
        </is>
      </c>
      <c r="E190" s="5" t="inlineStr">
        <is>
          <t>1.800,00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=HYPERLINK("https://www.leilaoonline.net/lote/detalhe/238489", "33362")</f>
      </c>
      <c r="B191" s="4" t="s">
        <f>=HYPERLINK("https://www.leilaoonline.net/lote/detalhe/238489", " SULCADOR 2 LINHAS CIVEMASA; ANO 2019. - FR25224. - LOC. BOM RETIRO 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=HYPERLINK("https://www.leilaoonline.net/lote/detalhe/238449", "33364")</f>
      </c>
      <c r="B192" s="4" t="s">
        <f>=HYPERLINK("https://www.leilaoonline.net/lote/detalhe/238449", " CULTIVADOR 2L CARDERROLI; ANO 2018. - FR140048. - LOC. BOM RETIRO 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5.500,00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=HYPERLINK("https://www.leilaoonline.net/lote/detalhe/238487", "33370")</f>
      </c>
      <c r="B193" s="4" t="s">
        <f>=HYPERLINK("https://www.leilaoonline.net/lote/detalhe/238487", " ENXADA ROTATIVA UNIVERSAL; ANO 2014. - FR140024. - LOC. BOM RETIRO ")</f>
      </c>
      <c r="C193" s="4" t="inlineStr">
        <is>
          <t>Não vendido</t>
        </is>
      </c>
      <c r="D193" s="4" t="inlineStr">
        <is>
          <t>2</t>
        </is>
      </c>
      <c r="E193" s="5" t="inlineStr">
        <is>
          <t>3.250,00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=HYPERLINK("https://www.leilaoonline.net/lote/detalhe/238450", "33373")</f>
      </c>
      <c r="B194" s="4" t="s">
        <f>=HYPERLINK("https://www.leilaoonline.net/lote/detalhe/238450", " CARRETINHA SERVIÇOS GERAIS; ANO 2011. - FR57301. - LOC. BOM RETIRO")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=HYPERLINK("https://www.leilaoonline.net/lote/detalhe/238493", "33433")</f>
      </c>
      <c r="B195" s="4" t="s">
        <f>=HYPERLINK("https://www.leilaoonline.net/lote/detalhe/238493", "TANQUE DE FERRO. - TQE-RB-0101. - LOC. RIO BRILHANTE")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1.000,00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=HYPERLINK("https://www.leilaoonline.net/lote/detalhe/238519", "33506")</f>
      </c>
      <c r="B196" s="4" t="s">
        <f>=HYPERLINK("https://www.leilaoonline.net/lote/detalhe/238519", " SUCATA DE MOTOBOMBA.(CHASSI) - FR14005040. - LOC. SANTA ELISA")</f>
      </c>
      <c r="C196" s="4" t="inlineStr">
        <is>
          <t>Não vendido</t>
        </is>
      </c>
      <c r="D196" s="4" t="inlineStr">
        <is>
          <t>6</t>
        </is>
      </c>
      <c r="E196" s="5" t="inlineStr">
        <is>
          <t>2.000,00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=HYPERLINK("https://www.leilaoonline.net/lote/detalhe/238578", "33566")</f>
      </c>
      <c r="B197" s="4" t="s">
        <f>=HYPERLINK("https://www.leilaoonline.net/lote/detalhe/238578", "TRATOR CASE MX 260 MAGNUM 4X4; ANO 2017. - FR31062. - LOC. COSTA PINTO")</f>
      </c>
      <c r="C197" s="4" t="inlineStr">
        <is>
          <t>Não vendido</t>
        </is>
      </c>
      <c r="D197" s="4" t="inlineStr">
        <is>
          <t>39</t>
        </is>
      </c>
      <c r="E197" s="5" t="inlineStr">
        <is>
          <t>95.000,00</t>
        </is>
      </c>
      <c r="F197" s="4" t="inlineStr">
        <is>
          <t>2000.00</t>
        </is>
      </c>
    </row>
    <row collapsed="false" customFormat="false" customHeight="false" hidden="false" ht="12.1" outlineLevel="0" r="198">
      <c r="A198" s="5" t="s">
        <f>=HYPERLINK("https://www.leilaoonline.net/lote/detalhe/239913", "33579")</f>
      </c>
      <c r="B198" s="4" t="s">
        <f>=HYPERLINK("https://www.leilaoonline.net/lote/detalhe/239913", "CAMINHÃO VOLKSWAGEN 15-180 EURO3 WORKER; ANO 2008/2009; BRANCO. - FR52511. - LOC. COSTA PINTO")</f>
      </c>
      <c r="C198" s="4" t="inlineStr">
        <is>
          <t>Vendido</t>
        </is>
      </c>
      <c r="D198" s="4" t="inlineStr">
        <is>
          <t>49</t>
        </is>
      </c>
      <c r="E198" s="5" t="inlineStr">
        <is>
          <t>96.000,00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=HYPERLINK("https://www.leilaoonline.net/lote/detalhe/238490", "33601")</f>
      </c>
      <c r="B199" s="4" t="s">
        <f>=HYPERLINK("https://www.leilaoonline.net/lote/detalhe/238490", "REBOQUE RANDON EQ CA; ANO 2008/2008; AZUL. - FR81979. - LOC. ZANIN")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=HYPERLINK("https://www.leilaoonline.net/lote/detalhe/238513", "33621")</f>
      </c>
      <c r="B200" s="4" t="s">
        <f>=HYPERLINK("https://www.leilaoonline.net/lote/detalhe/238513", " 4  SUCATAS DE MOTORES/PARTES DIESEL. - S/FR. - LOC. SERRA ")</f>
      </c>
      <c r="C200" s="4" t="inlineStr">
        <is>
          <t>Vendido</t>
        </is>
      </c>
      <c r="D200" s="4" t="inlineStr">
        <is>
          <t>29</t>
        </is>
      </c>
      <c r="E200" s="5" t="inlineStr">
        <is>
          <t>31.000,00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=HYPERLINK("https://www.leilaoonline.net/lote/detalhe/240796", "33622")</f>
      </c>
      <c r="B201" s="4" t="s">
        <f>=HYPERLINK("https://www.leilaoonline.net/lote/detalhe/240796", "ÔNIBUS MERCEDES BENZ OF 1315; ANO 1992/1992; BEGE. - FR81354. - LOC. UNIVALEM")</f>
      </c>
      <c r="C201" s="4" t="inlineStr">
        <is>
          <t>Não vendido</t>
        </is>
      </c>
      <c r="D201" s="4" t="inlineStr">
        <is>
          <t>12</t>
        </is>
      </c>
      <c r="E201" s="5" t="inlineStr">
        <is>
          <t>8.500,00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=HYPERLINK("https://www.leilaoonline.net/lote/detalhe/239684", "33630")</f>
      </c>
      <c r="B202" s="4" t="s">
        <f>=HYPERLINK("https://www.leilaoonline.net/lote/detalhe/239684", "LOTE DE SUCATA DE BORRACHA, SENDO: 6 ROLOS DE BORRACHA E 8 ROLOS DE LONA. - S/FR. - LOC. DESTIVALE")</f>
      </c>
      <c r="C202" s="4" t="inlineStr">
        <is>
          <t>Vendido</t>
        </is>
      </c>
      <c r="D202" s="4" t="inlineStr">
        <is>
          <t>26</t>
        </is>
      </c>
      <c r="E202" s="5" t="inlineStr">
        <is>
          <t>26.000,00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=HYPERLINK("https://www.leilaoonline.net/lote/detalhe/238523", "33635")</f>
      </c>
      <c r="B203" s="4" t="s">
        <f>=HYPERLINK("https://www.leilaoonline.net/lote/detalhe/238523", " CAIXA DE AR INDUSTRIAL E CESTO DE CENTRIFUGA. - S/FR. - LOC. SANTA CÂNDIDA")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1.000,00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=HYPERLINK("https://www.leilaoonline.net/lote/detalhe/238525", "33636")</f>
      </c>
      <c r="B204" s="4" t="s">
        <f>=HYPERLINK("https://www.leilaoonline.net/lote/detalhe/238525", " VOLKSWAGEN SAVEIRO SUCATEADA. - FR501389. - LOC. SANTA CÂNDIDA")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100,00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=HYPERLINK("https://www.leilaoonline.net/lote/detalhe/238495", "33729")</f>
      </c>
      <c r="B205" s="4" t="s">
        <f>=HYPERLINK("https://www.leilaoonline.net/lote/detalhe/238495", "REBOQUE SERMATEC CI; ANO 1993/1993; LARANJA; COM CARRETEL E MOTOR. (VENDA SOMENTE PARA COMPRADORES DO ESTADO DE SÃO PAULO) - FR247707/FR247713. - LOC. DIAMANTE")</f>
      </c>
      <c r="C205" s="4" t="inlineStr">
        <is>
          <t>Lote retirado</t>
        </is>
      </c>
      <c r="D205" s="4" t="inlineStr">
        <is>
          <t>1</t>
        </is>
      </c>
      <c r="E205" s="5" t="inlineStr">
        <is>
          <t>10.000,00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=HYPERLINK("https://www.leilaoonline.net/lote/detalhe/238454", "33732")</f>
      </c>
      <c r="B206" s="4" t="s">
        <f>=HYPERLINK("https://www.leilaoonline.net/lote/detalhe/238454", "2 SUCATAS DE MOTO BOMBAS. - FR173458. - LOC. UNIVALEM")</f>
      </c>
      <c r="C206" s="4" t="inlineStr">
        <is>
          <t>Lote retirado</t>
        </is>
      </c>
      <c r="D206" s="4" t="inlineStr">
        <is>
          <t>1</t>
        </is>
      </c>
      <c r="E206" s="5" t="inlineStr">
        <is>
          <t>3.000,00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=HYPERLINK("https://www.leilaoonline.net/lote/detalhe/238491", "33816")</f>
      </c>
      <c r="B207" s="4" t="s">
        <f>=HYPERLINK("https://www.leilaoonline.net/lote/detalhe/238491", "PLANTADORA DE CANA DMB PCP 6000; ANO 2015. (VENDA SEM PNEUS) - FR11003760. - LOC. VALE DO ROSÁRIO")</f>
      </c>
      <c r="C207" s="4" t="inlineStr">
        <is>
          <t>Vendido</t>
        </is>
      </c>
      <c r="D207" s="4" t="inlineStr">
        <is>
          <t>46</t>
        </is>
      </c>
      <c r="E207" s="5" t="inlineStr">
        <is>
          <t>60.000,00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=HYPERLINK("https://www.leilaoonline.net/lote/detalhe/238496", "33823")</f>
      </c>
      <c r="B208" s="4" t="s">
        <f>=HYPERLINK("https://www.leilaoonline.net/lote/detalhe/238496", "PREPARADOR DE SOLO PENTA LIPOW. - FR11003758. - LOC. VALE DO ROSÁRIO")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1.500,00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=HYPERLINK("https://www.leilaoonline.net/lote/detalhe/238518", "33839")</f>
      </c>
      <c r="B209" s="4" t="s">
        <f>=HYPERLINK("https://www.leilaoonline.net/lote/detalhe/238518", " PLANTADORA DE CANA AUTOMÁTICA DMB; ANO 2011. (SEM PNEUS) - FR14003497. - LOC. VALE DO ROSÁRIO")</f>
      </c>
      <c r="C209" s="4" t="inlineStr">
        <is>
          <t>Vendido</t>
        </is>
      </c>
      <c r="D209" s="4" t="inlineStr">
        <is>
          <t>6</t>
        </is>
      </c>
      <c r="E209" s="5" t="inlineStr">
        <is>
          <t>15.000,00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=HYPERLINK("https://www.leilaoonline.net/lote/detalhe/238516", "33856")</f>
      </c>
      <c r="B210" s="4" t="s">
        <f>=HYPERLINK("https://www.leilaoonline.net/lote/detalhe/238516", " TANQUE PLÁSTICO VERDE PULVERIZADOR. - S/FR. - LOC. JUNQUEIRA")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200,00</t>
        </is>
      </c>
      <c r="F21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2026-05-14T22:08:17.00Z</dcterms:created>
  <dc:creator>Tellks Tecnologia</dc:creator>
  <cp:revision>0</cp:revision>
</cp:coreProperties>
</file>