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9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VEÍCULOS, CAMINHÕES, CABOS, MÁQUINAS PESADAS, PLATAFORMAS, IMPLEMENTOS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15/08/2024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=HYPERLINK("https://www.leilaoonline.net/lote/detalhe/243456", "1001")</f>
      </c>
      <c r="B11" s="4" t="s">
        <f>=HYPERLINK("https://www.leilaoonline.net/lote/detalhe/243456", "FIAT SIENA ATTRACTIVE. FLEX. ANO 2018.")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30.000,00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=HYPERLINK("https://www.leilaoonline.net/lote/detalhe/241834", "1003")</f>
      </c>
      <c r="B12" s="4" t="s">
        <f>=HYPERLINK("https://www.leilaoonline.net/lote/detalhe/241834", "[ VÍDEOS ] FORD / F75 ANO 1977/1977. 4X4. DIREÇÃO HIDRÁULICA - GASOLINA - COR BEGE - DOC. OK")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40.000,00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=HYPERLINK("https://www.leilaoonline.net/lote/detalhe/241819", "1005")</f>
      </c>
      <c r="B13" s="4" t="s">
        <f>=HYPERLINK("https://www.leilaoonline.net/lote/detalhe/241819", "SUCATA - FIAT UNO MILLE FIRE FLEX - 2005/2006")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990,00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=HYPERLINK("https://www.leilaoonline.net/lote/detalhe/241817", "1016")</f>
      </c>
      <c r="B14" s="4" t="s">
        <f>=HYPERLINK("https://www.leilaoonline.net/lote/detalhe/241817", "FORD RURAL WILLYS GASOLINA E GNV. ANO 1966")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29.500,00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=HYPERLINK("https://www.leilaoonline.net/lote/detalhe/241822", "2000")</f>
      </c>
      <c r="B15" s="4" t="s">
        <f>=HYPERLINK("https://www.leilaoonline.net/lote/detalhe/241822", "BAÚ PARA TRANSPORTE DE CAVALO / ANO 2018 - MARCA FORTELEVE / CAMINHÃO 3/4 - CAPAC. 5 CAVALOS - COM CAMA E RAMPA  ELÉTRICA - 6MTS COMP. /87CM LARGURA DO CHASSI")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35.000,00</t>
        </is>
      </c>
      <c r="F15" s="4" t="inlineStr">
        <is>
          <t>350.00</t>
        </is>
      </c>
    </row>
    <row collapsed="false" customFormat="false" customHeight="false" hidden="false" ht="12.1" outlineLevel="0" r="16">
      <c r="A16" s="5" t="s">
        <f>=HYPERLINK("https://www.leilaoonline.net/lote/detalhe/241824", "2002")</f>
      </c>
      <c r="B16" s="4" t="s">
        <f>=HYPERLINK("https://www.leilaoonline.net/lote/detalhe/241824", "CAMINHÃO MERCEDES BENZ L 1516 ANO 1979/1980 - DIESEL - TANQUE DE FIBRA Aprox. 20.000 LITROS. BOMBA D´ÁGUA INOVA BOMBAS, CANHÃO, CEBOLÃO, MANGUEIRA APROX. 25 MTS.")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150.000,00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=HYPERLINK("https://www.leilaoonline.net/lote/detalhe/241863", "2003")</f>
      </c>
      <c r="B17" s="4" t="s">
        <f>=HYPERLINK("https://www.leilaoonline.net/lote/detalhe/241863", " Carreta LS – marca Krone – Ano 1995. Revisada")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35.000,00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=HYPERLINK("https://www.leilaoonline.net/lote/detalhe/243208", "2004")</f>
      </c>
      <c r="B18" s="4" t="s">
        <f>=HYPERLINK("https://www.leilaoonline.net/lote/detalhe/243208", "CAMINHÃO IVECO/STRALIS 600S40T ANO 2014/2014 COR BRANCA - DIESEL - FUNCIONANDO")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100.000,00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=HYPERLINK("https://www.leilaoonline.net/lote/detalhe/241825", "2006")</f>
      </c>
      <c r="B19" s="4" t="s">
        <f>=HYPERLINK("https://www.leilaoonline.net/lote/detalhe/241825", "SEMI-REBOQUE/FACCHINI CF- ANO 1999/2000 - 3 EIXOS")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42.000,00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=HYPERLINK("https://www.leilaoonline.net/lote/detalhe/241816", "2009")</f>
      </c>
      <c r="B20" s="4" t="s">
        <f>=HYPERLINK("https://www.leilaoonline.net/lote/detalhe/241816", " CAVALO 6X2 VOLVO FH 380-6X2. ANO 2004")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140.000,00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=HYPERLINK("https://www.leilaoonline.net/lote/detalhe/241762", "3000")</f>
      </c>
      <c r="B21" s="4" t="s">
        <f>=HYPERLINK("https://www.leilaoonline.net/lote/detalhe/241762", "PÁ CARREGADEIRA KOMATSU  MOD.WA-380 /209 - ano 2009 - SEM TORQUE - COM MOTOR CUMMINS ELETRÔNICO")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110.000,00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=HYPERLINK("https://www.leilaoonline.net/lote/detalhe/241798", "3001")</f>
      </c>
      <c r="B22" s="4" t="s">
        <f>=HYPERLINK("https://www.leilaoonline.net/lote/detalhe/241798", "[ VÍDEO ] PICADOR FLORESTAL FEZER MÓVEL ANO 2013 - Aprox. 1.000 HORAS - (POUCO USO)")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560.000,00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=HYPERLINK("https://www.leilaoonline.net/lote/detalhe/241820", "3002")</f>
      </c>
      <c r="B23" s="4" t="s">
        <f>=HYPERLINK("https://www.leilaoonline.net/lote/detalhe/241820", "Escavadeira Volvo EC 240B. Ano 2010")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280.000,00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=HYPERLINK("https://www.leilaoonline.net/lote/detalhe/241743", "3004")</f>
      </c>
      <c r="B24" s="4" t="s">
        <f>=HYPERLINK("https://www.leilaoonline.net/lote/detalhe/241743", "[ VÍDEOS ] ESCAVADEIRA HIDRÁULICA CATERPILLAR MOD. 312 DL ANO 2014. MOTOR MAXION S4T - APROX. 6.000 HRS.")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205.000,00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=HYPERLINK("https://www.leilaoonline.net/lote/detalhe/241750", "3007")</f>
      </c>
      <c r="B25" s="4" t="s">
        <f>=HYPERLINK("https://www.leilaoonline.net/lote/detalhe/241750", "[ VÍDEO ] Escavadeira Volvo Ec 220D Ano 2015 Operacional.")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290.000,00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=HYPERLINK("https://www.leilaoonline.net/lote/detalhe/241734", "3008")</f>
      </c>
      <c r="B26" s="4" t="s">
        <f>=HYPERLINK("https://www.leilaoonline.net/lote/detalhe/241734", " TRATOR DEUTZ DM ANO 1963 -CILINDROS REFRIGERADOS A AR (ORIGINAL)")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8.500,00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=HYPERLINK("https://www.leilaoonline.net/lote/detalhe/241768", "3009")</f>
      </c>
      <c r="B27" s="4" t="s">
        <f>=HYPERLINK("https://www.leilaoonline.net/lote/detalhe/241768", "EMPILHADEIRA  MARCA HELI MOD. CPC D100 - CAPAC. 10 TON. ANO 2012 - NO ESTADO")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140.000,00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=HYPERLINK("https://www.leilaoonline.net/lote/detalhe/241806", "3011")</f>
      </c>
      <c r="B28" s="4" t="s">
        <f>=HYPERLINK("https://www.leilaoonline.net/lote/detalhe/241806", "ESCAVADEIRA CATERPILLAR MOD. 320GC ANO 2021 4 CILINDROS -  1.000 HRS APROX. - 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450.000,00</t>
        </is>
      </c>
      <c r="F28" s="4" t="inlineStr">
        <is>
          <t>2000.00</t>
        </is>
      </c>
    </row>
    <row collapsed="false" customFormat="false" customHeight="false" hidden="false" ht="12.1" outlineLevel="0" r="29">
      <c r="A29" s="5" t="s">
        <f>=HYPERLINK("https://www.leilaoonline.net/lote/detalhe/241761", "3013")</f>
      </c>
      <c r="B29" s="4" t="s">
        <f>=HYPERLINK("https://www.leilaoonline.net/lote/detalhe/241761", "[ VÍDEO ] PÁ CARREGADEIRA KOMATSU  MOD. WA-320   ANO 2007")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150.000,00</t>
        </is>
      </c>
      <c r="F29" s="4" t="inlineStr">
        <is>
          <t>10000.00</t>
        </is>
      </c>
    </row>
    <row collapsed="false" customFormat="false" customHeight="false" hidden="false" ht="12.1" outlineLevel="0" r="30">
      <c r="A30" s="5" t="s">
        <f>=HYPERLINK("https://www.leilaoonline.net/lote/detalhe/241766", "3015")</f>
      </c>
      <c r="B30" s="4" t="s">
        <f>=HYPERLINK("https://www.leilaoonline.net/lote/detalhe/241766", "[ VÍDEO ] PÁ CARREGADEIRA MICHIGAN MOD. 55C ARTICULADA TRANSMISSÃO CLARCK DANA 22.000 - ANO APROX. 1995. BATERIA NOVA")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109.000,00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=HYPERLINK("https://www.leilaoonline.net/lote/detalhe/241765", "3016")</f>
      </c>
      <c r="B31" s="4" t="s">
        <f>=HYPERLINK("https://www.leilaoonline.net/lote/detalhe/241765", "[ VÍDEO ] PÁ CARREGADEIRA MICHIGAN MOD. 55C ARTICULADA TRANSMISSÃO 18.000 - ANO APROX. 1995. BATERIA NOVA")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89.000,00</t>
        </is>
      </c>
      <c r="F31" s="4" t="inlineStr">
        <is>
          <t>1000.00</t>
        </is>
      </c>
    </row>
    <row collapsed="false" customFormat="false" customHeight="false" hidden="false" ht="12.1" outlineLevel="0" r="32">
      <c r="A32" s="5" t="s">
        <f>=HYPERLINK("https://www.leilaoonline.net/lote/detalhe/243591", "3017")</f>
      </c>
      <c r="B32" s="4" t="s">
        <f>=HYPERLINK("https://www.leilaoonline.net/lote/detalhe/243591", "PÁ CARREGADEIRA MICHIGAN MOD. 75III ANO 1977 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80.000,00</t>
        </is>
      </c>
      <c r="F32" s="4" t="inlineStr">
        <is>
          <t>1000.00</t>
        </is>
      </c>
    </row>
    <row collapsed="false" customFormat="false" customHeight="false" hidden="false" ht="12.1" outlineLevel="0" r="33">
      <c r="A33" s="5" t="s">
        <f>=HYPERLINK("https://www.leilaoonline.net/lote/detalhe/243592", "3020")</f>
      </c>
      <c r="B33" s="4" t="s">
        <f>=HYPERLINK("https://www.leilaoonline.net/lote/detalhe/243592", "PÁ CARREGADEIRA FIATALLIS MOD. FR12B - ANO 1996")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120.000,00</t>
        </is>
      </c>
      <c r="F33" s="4" t="inlineStr">
        <is>
          <t>1000.00</t>
        </is>
      </c>
    </row>
    <row collapsed="false" customFormat="false" customHeight="false" hidden="false" ht="12.1" outlineLevel="0" r="34">
      <c r="A34" s="5" t="s">
        <f>=HYPERLINK("https://www.leilaoonline.net/lote/detalhe/243590", "3021")</f>
      </c>
      <c r="B34" s="4" t="s">
        <f>=HYPERLINK("https://www.leilaoonline.net/lote/detalhe/243590", " PÁ CARREGADEIRA NEW HOLLND MOD. 12B ANO 2008")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129.000,00</t>
        </is>
      </c>
      <c r="F34" s="4" t="inlineStr">
        <is>
          <t>750.00</t>
        </is>
      </c>
    </row>
    <row collapsed="false" customFormat="false" customHeight="false" hidden="false" ht="12.1" outlineLevel="0" r="35">
      <c r="A35" s="5" t="s">
        <f>=HYPERLINK("https://www.leilaoonline.net/lote/detalhe/243593", "3022")</f>
      </c>
      <c r="B35" s="4" t="s">
        <f>=HYPERLINK("https://www.leilaoonline.net/lote/detalhe/243593", "CONCHA P/ PÁ CARREGADEIRA  930T")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7.500,00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=HYPERLINK("https://www.leilaoonline.net/lote/detalhe/243594", "3023")</f>
      </c>
      <c r="B36" s="4" t="s">
        <f>=HYPERLINK("https://www.leilaoonline.net/lote/detalhe/243594", "SUCATA - PEÇAS  -  MICHIGAN MOD.55C ANO 96 - SEM MECÂNICA")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25.000,00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=HYPERLINK("https://www.leilaoonline.net/lote/detalhe/243597", "3024")</f>
      </c>
      <c r="B37" s="4" t="s">
        <f>=HYPERLINK("https://www.leilaoonline.net/lote/detalhe/243597", " PÁ CARREGADEIRA WANG MOD. LW 300 ANO 2013")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180.000,00</t>
        </is>
      </c>
      <c r="F37" s="4" t="inlineStr">
        <is>
          <t>650.00</t>
        </is>
      </c>
    </row>
    <row collapsed="false" customFormat="false" customHeight="false" hidden="false" ht="12.1" outlineLevel="0" r="38">
      <c r="A38" s="5" t="s">
        <f>=HYPERLINK("https://www.leilaoonline.net/lote/detalhe/243595", "3025")</f>
      </c>
      <c r="B38" s="4" t="s">
        <f>=HYPERLINK("https://www.leilaoonline.net/lote/detalhe/243595", " MOTONIVELADORA FIATALLIS MOD. FG 85A ANO 1996")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135.000,00</t>
        </is>
      </c>
      <c r="F38" s="4" t="inlineStr">
        <is>
          <t>650.00</t>
        </is>
      </c>
    </row>
    <row collapsed="false" customFormat="false" customHeight="false" hidden="false" ht="12.1" outlineLevel="0" r="39">
      <c r="A39" s="5" t="s">
        <f>=HYPERLINK("https://www.leilaoonline.net/lote/detalhe/243600", "3026")</f>
      </c>
      <c r="B39" s="4" t="s">
        <f>=HYPERLINK("https://www.leilaoonline.net/lote/detalhe/243600", " RETROESCAVADEIRA JCB MOD. 3CX ANO 2017")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210.000,00</t>
        </is>
      </c>
      <c r="F39" s="4" t="inlineStr">
        <is>
          <t>650.00</t>
        </is>
      </c>
    </row>
    <row collapsed="false" customFormat="false" customHeight="false" hidden="false" ht="12.1" outlineLevel="0" r="40">
      <c r="A40" s="5" t="s">
        <f>=HYPERLINK("https://www.leilaoonline.net/lote/detalhe/241869", "3028")</f>
      </c>
      <c r="B40" s="4" t="s">
        <f>=HYPERLINK("https://www.leilaoonline.net/lote/detalhe/241869", " Empilhadeira marca Hyster – capacidade 07 Toneladas – a gás – toda operacional 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79.500,00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=HYPERLINK("https://www.leilaoonline.net/lote/detalhe/241865", "3029")</f>
      </c>
      <c r="B41" s="4" t="s">
        <f>=HYPERLINK("https://www.leilaoonline.net/lote/detalhe/241865", " Fresadora – marca Zocca – com morsa 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36.000,00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=HYPERLINK("https://www.leilaoonline.net/lote/detalhe/243598", "3031")</f>
      </c>
      <c r="B42" s="4" t="s">
        <f>=HYPERLINK("https://www.leilaoonline.net/lote/detalhe/243598", " PÁ CARREGADEIRA CASE MOD. W20B ANO 1988")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165.000,00</t>
        </is>
      </c>
      <c r="F42" s="4" t="inlineStr">
        <is>
          <t>650.00</t>
        </is>
      </c>
    </row>
    <row collapsed="false" customFormat="false" customHeight="false" hidden="false" ht="12.1" outlineLevel="0" r="43">
      <c r="A43" s="5" t="s">
        <f>=HYPERLINK("https://www.leilaoonline.net/lote/detalhe/243596", "3032")</f>
      </c>
      <c r="B43" s="4" t="s">
        <f>=HYPERLINK("https://www.leilaoonline.net/lote/detalhe/243596", " PÁ CARREGADEIRA NEW HOLLAND MOD. 12B ANO 2008")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109.000,00</t>
        </is>
      </c>
      <c r="F43" s="4" t="inlineStr">
        <is>
          <t>450.00</t>
        </is>
      </c>
    </row>
    <row collapsed="false" customFormat="false" customHeight="false" hidden="false" ht="12.1" outlineLevel="0" r="44">
      <c r="A44" s="5" t="s">
        <f>=HYPERLINK("https://www.leilaoonline.net/lote/detalhe/243599", "3033")</f>
      </c>
      <c r="B44" s="4" t="s">
        <f>=HYPERLINK("https://www.leilaoonline.net/lote/detalhe/243599", " 03 RODAS PARA MICHIGAN 55C 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8.500,00</t>
        </is>
      </c>
      <c r="F44" s="4" t="inlineStr">
        <is>
          <t>200.00</t>
        </is>
      </c>
    </row>
    <row collapsed="false" customFormat="false" customHeight="false" hidden="false" ht="12.1" outlineLevel="0" r="45">
      <c r="A45" s="5" t="s">
        <f>=HYPERLINK("https://www.leilaoonline.net/lote/detalhe/243601", "3034")</f>
      </c>
      <c r="B45" s="4" t="s">
        <f>=HYPERLINK("https://www.leilaoonline.net/lote/detalhe/243601", "ÔNIBUS IVECO / CITYCLASS 70/17 - ANO 2013/2014 - COR AMARELA-DIESEL")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75.000,00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=HYPERLINK("https://www.leilaoonline.net/lote/detalhe/243602", "3035")</f>
      </c>
      <c r="B46" s="4" t="s">
        <f>=HYPERLINK("https://www.leilaoonline.net/lote/detalhe/243602", "[ VÍDEO ] CAMINHÃO BAÚ VOLVO / VM23 240 6X2R - ANO 04/04 - COR BRANCA -  DIESEL.")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145.000,00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=HYPERLINK("https://www.leilaoonline.net/lote/detalhe/241859", "4000")</f>
      </c>
      <c r="B47" s="4" t="s">
        <f>=HYPERLINK("https://www.leilaoonline.net/lote/detalhe/241859", " Guindaste marca Madal – capacidade 07 Toneladas – com patola dianteira – lanças hidráulicas e giro para ambos os lados")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65.000,00</t>
        </is>
      </c>
      <c r="F47" s="4" t="inlineStr">
        <is>
          <t>1000.00</t>
        </is>
      </c>
    </row>
    <row collapsed="false" customFormat="false" customHeight="false" hidden="false" ht="12.1" outlineLevel="0" r="48">
      <c r="A48" s="5" t="s">
        <f>=HYPERLINK("https://www.leilaoonline.net/lote/detalhe/241868", "4001")</f>
      </c>
      <c r="B48" s="4" t="s">
        <f>=HYPERLINK("https://www.leilaoonline.net/lote/detalhe/241868", " Guincho Canarinho – todo revisado")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30.000,00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=HYPERLINK("https://www.leilaoonline.net/lote/detalhe/242475", "4003")</f>
      </c>
      <c r="B49" s="4" t="s">
        <f>=HYPERLINK("https://www.leilaoonline.net/lote/detalhe/242475", "GUINDASTE HIDRÁULICO E MANUAL  - CAPACIDADE 3 TON.")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24.000,00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=HYPERLINK("https://www.leilaoonline.net/lote/detalhe/241812", "4004")</f>
      </c>
      <c r="B50" s="4" t="s">
        <f>=HYPERLINK("https://www.leilaoonline.net/lote/detalhe/241812", "Guindaste marca Bantam modelo S628, 18 toneladas, ano 1985, lança 22 mts, motor Cummins, e lança Aux Gibi 4 mts. Parou funcionando. Necessário manutenção.")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95.000,00</t>
        </is>
      </c>
      <c r="F50" s="4" t="inlineStr">
        <is>
          <t>200.00</t>
        </is>
      </c>
    </row>
    <row collapsed="false" customFormat="false" customHeight="false" hidden="false" ht="12.1" outlineLevel="0" r="51">
      <c r="A51" s="5" t="s">
        <f>=HYPERLINK("https://www.leilaoonline.net/lote/detalhe/241815", "4005")</f>
      </c>
      <c r="B51" s="4" t="s">
        <f>=HYPERLINK("https://www.leilaoonline.net/lote/detalhe/241815", "GUINDASTE CLARCK MOD. 720 ANO 1986 - 20 TON. - MOTOR MERCEDES BENZ 352")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45.000,00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=HYPERLINK("https://www.leilaoonline.net/lote/detalhe/241818", "4006")</f>
      </c>
      <c r="B52" s="4" t="s">
        <f>=HYPERLINK("https://www.leilaoonline.net/lote/detalhe/241818", "Munck madal 11500,  2 lanças,  para 5 t pe")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50.000,00</t>
        </is>
      </c>
      <c r="F52" s="4" t="inlineStr">
        <is>
          <t>1000.00</t>
        </is>
      </c>
    </row>
    <row collapsed="false" customFormat="false" customHeight="false" hidden="false" ht="12.1" outlineLevel="0" r="53">
      <c r="A53" s="5" t="s">
        <f>=HYPERLINK("https://www.leilaoonline.net/lote/detalhe/241771", "5000")</f>
      </c>
      <c r="B53" s="4" t="s">
        <f>=HYPERLINK("https://www.leilaoonline.net/lote/detalhe/241771", "PULVERIZADOR STARA MOD. FÊNIX 3000 - ANO 2008")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45.000,00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=HYPERLINK("https://www.leilaoonline.net/lote/detalhe/241833", "5001")</f>
      </c>
      <c r="B54" s="4" t="s">
        <f>=HYPERLINK("https://www.leilaoonline.net/lote/detalhe/241833", "PULVERIZADOR JACTO MOD. UNIPORT 2030 CANAVIEIRO  ANO 2021 MODELO 2022 - BARRA 24 METROS / SENSOR DE BARRA BUZAGRO / GPS/PILOTO AUTOMATICO/BITOLA HIDRÁULICA")</f>
      </c>
      <c r="C54" s="4" t="inlineStr">
        <is>
          <t>Não vendido</t>
        </is>
      </c>
      <c r="D54" s="4" t="inlineStr">
        <is>
          <t>8</t>
        </is>
      </c>
      <c r="E54" s="5" t="inlineStr">
        <is>
          <t>220.000,00</t>
        </is>
      </c>
      <c r="F54" s="4" t="inlineStr">
        <is>
          <t>10000.00</t>
        </is>
      </c>
    </row>
    <row collapsed="false" customFormat="false" customHeight="false" hidden="false" ht="12.1" outlineLevel="0" r="55">
      <c r="A55" s="5" t="s">
        <f>=HYPERLINK("https://www.leilaoonline.net/lote/detalhe/241851", "5002")</f>
      </c>
      <c r="B55" s="4" t="s">
        <f>=HYPERLINK("https://www.leilaoonline.net/lote/detalhe/241851", "[ VÍDEO ] TRATOR JOHN DEERE MOD. 7500 - ANO 1999 / CONJUNTO DE CONHA,LÂMINA E BAG ( ANO CONJUNTO 2014)")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95.000,00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=HYPERLINK("https://www.leilaoonline.net/lote/detalhe/241853", "5004")</f>
      </c>
      <c r="B56" s="4" t="s">
        <f>=HYPERLINK("https://www.leilaoonline.net/lote/detalhe/241853", "PULVERIZADOR MONTANA MOD. RANGER 2000 ANO 2004")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15.000,00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=HYPERLINK("https://www.leilaoonline.net/lote/detalhe/241751", "5006")</f>
      </c>
      <c r="B57" s="4" t="s">
        <f>=HYPERLINK("https://www.leilaoonline.net/lote/detalhe/241751", "SUBSOLADOR CIVEMASA P/ 7 HASTES -POTENCIA REQUERIDA 250CV OU MAIS 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61.000,00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=HYPERLINK("https://www.leilaoonline.net/lote/detalhe/241746", "5008")</f>
      </c>
      <c r="B58" s="4" t="s">
        <f>=HYPERLINK("https://www.leilaoonline.net/lote/detalhe/241746", "ARADO 3 BACIAS 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3.000,00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=HYPERLINK("https://www.leilaoonline.net/lote/detalhe/241830", "5009")</f>
      </c>
      <c r="B59" s="4" t="s">
        <f>=HYPERLINK("https://www.leilaoonline.net/lote/detalhe/241830", "3 JOGOS DE SAPATAS SEMI REBOQUE CANAVIEIRO 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2.500,00</t>
        </is>
      </c>
      <c r="F59" s="4" t="inlineStr">
        <is>
          <t>100.00</t>
        </is>
      </c>
    </row>
    <row collapsed="false" customFormat="false" customHeight="false" hidden="false" ht="12.1" outlineLevel="0" r="60">
      <c r="A60" s="5" t="s">
        <f>=HYPERLINK("https://www.leilaoonline.net/lote/detalhe/241767", "5010")</f>
      </c>
      <c r="B60" s="4" t="s">
        <f>=HYPERLINK("https://www.leilaoonline.net/lote/detalhe/241767", "[ VÍDEOS ] Plantadeira Jumil 04 linhas.  Pouco uso.  Muito conservada.  Pronta para uso . Revisada.  Entrelinhas regulada para 70 centímetros. Ano 1987")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4.000,00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=HYPERLINK("https://www.leilaoonline.net/lote/detalhe/241753", "5011")</f>
      </c>
      <c r="B61" s="4" t="s">
        <f>=HYPERLINK("https://www.leilaoonline.net/lote/detalhe/241753", " Adubador de disco 1250H e Sulcador 3 PTS Hidraulico. Marca DMB. Ano 2016")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30.000,00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=HYPERLINK("https://www.leilaoonline.net/lote/detalhe/241752", "5012")</f>
      </c>
      <c r="B62" s="4" t="s">
        <f>=HYPERLINK("https://www.leilaoonline.net/lote/detalhe/241752", " Super Cultivador e Sulcador São Francisco com motor hidraulico. Marca DMB. Ano 2006")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20.000,00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=HYPERLINK("https://www.leilaoonline.net/lote/detalhe/241756", "5013")</f>
      </c>
      <c r="B63" s="4" t="s">
        <f>=HYPERLINK("https://www.leilaoonline.net/lote/detalhe/241756", " Cobridor de Cana com rolo Compactador. Marca DMB")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15.000,00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=HYPERLINK("https://www.leilaoonline.net/lote/detalhe/241755", "5014")</f>
      </c>
      <c r="B64" s="4" t="s">
        <f>=HYPERLINK("https://www.leilaoonline.net/lote/detalhe/241755", " Quebra Lombo com Tanque para aplicação de herbicida. Marca DMB")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30.000,00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=HYPERLINK("https://www.leilaoonline.net/lote/detalhe/241759", "5017")</f>
      </c>
      <c r="B65" s="4" t="s">
        <f>=HYPERLINK("https://www.leilaoonline.net/lote/detalhe/241759", "[ VÍDEO ] VAGÃO DISTRIBUIDOR DE CALCÁRIO TIPO NEVOEIRO")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17.000,00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=HYPERLINK("https://www.leilaoonline.net/lote/detalhe/241763", "5018")</f>
      </c>
      <c r="B66" s="4" t="s">
        <f>=HYPERLINK("https://www.leilaoonline.net/lote/detalhe/241763", "SUCATA PLANTADEIRA SLC JOHN DEERE")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2.000,00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=HYPERLINK("https://www.leilaoonline.net/lote/detalhe/241764", "5019")</f>
      </c>
      <c r="B67" s="4" t="s">
        <f>=HYPERLINK("https://www.leilaoonline.net/lote/detalhe/241764", "SUCATA PLANTADEIRA SLC JOHN DEERE")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3.000,00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=HYPERLINK("https://www.leilaoonline.net/lote/detalhe/241855", "5021")</f>
      </c>
      <c r="B68" s="4" t="s">
        <f>=HYPERLINK("https://www.leilaoonline.net/lote/detalhe/241855", "Motor John Deere 3.9")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21.000,00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=HYPERLINK("https://www.leilaoonline.net/lote/detalhe/241728", "5022")</f>
      </c>
      <c r="B69" s="4" t="s">
        <f>=HYPERLINK("https://www.leilaoonline.net/lote/detalhe/241728", " Kit caixa de peneira e bandejão. Marca New Holland. Para colheitadeira tc 59. Em bom estado de conservação")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2.000,00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=HYPERLINK("https://www.leilaoonline.net/lote/detalhe/241745", "5025")</f>
      </c>
      <c r="B70" s="4" t="s">
        <f>=HYPERLINK("https://www.leilaoonline.net/lote/detalhe/241745", " GRADE ARADORA")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6.500,00</t>
        </is>
      </c>
      <c r="F70" s="4" t="inlineStr">
        <is>
          <t>200.00</t>
        </is>
      </c>
    </row>
    <row collapsed="false" customFormat="false" customHeight="false" hidden="false" ht="12.1" outlineLevel="0" r="71">
      <c r="A71" s="5" t="s">
        <f>=HYPERLINK("https://www.leilaoonline.net/lote/detalhe/241870", "5026")</f>
      </c>
      <c r="B71" s="4" t="s">
        <f>=HYPERLINK("https://www.leilaoonline.net/lote/detalhe/241870", "PLANTADEIRA BALDAN 9 LINHAS ANO 2012 MICRON DE 600L 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45.000,00</t>
        </is>
      </c>
      <c r="F71" s="4" t="inlineStr">
        <is>
          <t>400.00</t>
        </is>
      </c>
    </row>
    <row collapsed="false" customFormat="false" customHeight="false" hidden="false" ht="12.1" outlineLevel="0" r="72">
      <c r="A72" s="5" t="s">
        <f>=HYPERLINK("https://www.leilaoonline.net/lote/detalhe/241799", "5027")</f>
      </c>
      <c r="B72" s="4" t="s">
        <f>=HYPERLINK("https://www.leilaoonline.net/lote/detalhe/241799", " Plantadeira Tatu ultra Ano 2008 12 linhas de 50 cm")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40.000,00</t>
        </is>
      </c>
      <c r="F72" s="4" t="inlineStr">
        <is>
          <t>500.00</t>
        </is>
      </c>
    </row>
    <row collapsed="false" customFormat="false" customHeight="false" hidden="false" ht="12.1" outlineLevel="0" r="73">
      <c r="A73" s="5" t="s">
        <f>=HYPERLINK("https://www.leilaoonline.net/lote/detalhe/241801", "5028")</f>
      </c>
      <c r="B73" s="4" t="s">
        <f>=HYPERLINK("https://www.leilaoonline.net/lote/detalhe/241801", " Plantadeira Tatu Modelo PST3 Ano 2004")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35.000,00</t>
        </is>
      </c>
      <c r="F73" s="4" t="inlineStr">
        <is>
          <t>350.00</t>
        </is>
      </c>
    </row>
    <row collapsed="false" customFormat="false" customHeight="false" hidden="false" ht="12.1" outlineLevel="0" r="74">
      <c r="A74" s="5" t="s">
        <f>=HYPERLINK("https://www.leilaoonline.net/lote/detalhe/241800", "5029")</f>
      </c>
      <c r="B74" s="4" t="s">
        <f>=HYPERLINK("https://www.leilaoonline.net/lote/detalhe/241800", " Plantadeira Metasa Ano 2003 9 linhas Rodado duplo Somente botinhas")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30.000,00</t>
        </is>
      </c>
      <c r="F74" s="4" t="inlineStr">
        <is>
          <t>350.00</t>
        </is>
      </c>
    </row>
    <row collapsed="false" customFormat="false" customHeight="false" hidden="false" ht="12.1" outlineLevel="0" r="75">
      <c r="A75" s="5" t="s">
        <f>=HYPERLINK("https://www.leilaoonline.net/lote/detalhe/241804", "5030")</f>
      </c>
      <c r="B75" s="4" t="s">
        <f>=HYPERLINK("https://www.leilaoonline.net/lote/detalhe/241804", " 02 unidades - Reservatorio 1.000 litros - no estado")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100,00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=HYPERLINK("https://www.leilaoonline.net/lote/detalhe/241803", "5032")</f>
      </c>
      <c r="B76" s="4" t="s">
        <f>=HYPERLINK("https://www.leilaoonline.net/lote/detalhe/241803", " Calcareadora Tatu 5m³")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10.000,00</t>
        </is>
      </c>
      <c r="F76" s="4" t="inlineStr">
        <is>
          <t>500.00</t>
        </is>
      </c>
    </row>
    <row collapsed="false" customFormat="false" customHeight="false" hidden="false" ht="12.1" outlineLevel="0" r="77">
      <c r="A77" s="5" t="s">
        <f>=HYPERLINK("https://www.leilaoonline.net/lote/detalhe/241805", "5034")</f>
      </c>
      <c r="B77" s="4" t="s">
        <f>=HYPERLINK("https://www.leilaoonline.net/lote/detalhe/241805", " Carreta de torta dmb /sem tambores - no estado")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3.500,00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=HYPERLINK("https://www.leilaoonline.net/lote/detalhe/241826", "6000")</f>
      </c>
      <c r="B78" s="4" t="s">
        <f>=HYPERLINK("https://www.leilaoonline.net/lote/detalhe/241826", "SILO Aprox. 20 TON. MEDINDO 5 M², RAIO 1 M")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28.000,00</t>
        </is>
      </c>
      <c r="F78" s="4" t="inlineStr">
        <is>
          <t>350.00</t>
        </is>
      </c>
    </row>
    <row collapsed="false" customFormat="false" customHeight="false" hidden="false" ht="12.1" outlineLevel="0" r="79">
      <c r="A79" s="5" t="s">
        <f>=HYPERLINK("https://www.leilaoonline.net/lote/detalhe/241827", "6001")</f>
      </c>
      <c r="B79" s="4" t="s">
        <f>=HYPERLINK("https://www.leilaoonline.net/lote/detalhe/241827", "ELEVADOR DE CANECAS MEDINDO 25 M  ALTURA X 0,45X1,00 - CANECAS  0,18 X 0,22")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26.000,00</t>
        </is>
      </c>
      <c r="F79" s="4" t="inlineStr">
        <is>
          <t>350.00</t>
        </is>
      </c>
    </row>
    <row collapsed="false" customFormat="false" customHeight="false" hidden="false" ht="12.1" outlineLevel="0" r="80">
      <c r="A80" s="5" t="s">
        <f>=HYPERLINK("https://www.leilaoonline.net/lote/detalhe/241831", "6002")</f>
      </c>
      <c r="B80" s="4" t="s">
        <f>=HYPERLINK("https://www.leilaoonline.net/lote/detalhe/241831", "CARRETA NO CHASSI 1 EIXO - NO ESTADO")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1.200,00</t>
        </is>
      </c>
      <c r="F80" s="4" t="inlineStr">
        <is>
          <t>150.00</t>
        </is>
      </c>
    </row>
    <row collapsed="false" customFormat="false" customHeight="false" hidden="false" ht="12.1" outlineLevel="0" r="81">
      <c r="A81" s="5" t="s">
        <f>=HYPERLINK("https://www.leilaoonline.net/lote/detalhe/241821", "6003")</f>
      </c>
      <c r="B81" s="4" t="s">
        <f>=HYPERLINK("https://www.leilaoonline.net/lote/detalhe/241821", "[ VÍDEO ] Mandrilhadora Fuzo 110 54k-96 Herbert Devlieg")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50.000,00</t>
        </is>
      </c>
      <c r="F81" s="4" t="inlineStr">
        <is>
          <t>500.00</t>
        </is>
      </c>
    </row>
    <row collapsed="false" customFormat="false" customHeight="false" hidden="false" ht="12.1" outlineLevel="0" r="82">
      <c r="A82" s="5" t="s">
        <f>=HYPERLINK("https://www.leilaoonline.net/lote/detalhe/241857", "6004")</f>
      </c>
      <c r="B82" s="4" t="s">
        <f>=HYPERLINK("https://www.leilaoonline.net/lote/detalhe/241857", " Plataforma elevatória marca Sinoboom. Altura de trabalho 12 metros. Elétrica com baterias. Bom estado. Ano 2013")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65.000,00</t>
        </is>
      </c>
      <c r="F82" s="4" t="inlineStr">
        <is>
          <t>500.00</t>
        </is>
      </c>
    </row>
    <row collapsed="false" customFormat="false" customHeight="false" hidden="false" ht="12.1" outlineLevel="0" r="83">
      <c r="A83" s="5" t="s">
        <f>=HYPERLINK("https://www.leilaoonline.net/lote/detalhe/241856", "6005")</f>
      </c>
      <c r="B83" s="4" t="s">
        <f>=HYPERLINK("https://www.leilaoonline.net/lote/detalhe/241856", "[ VÍDEO ] Plataforma Elevatória marca JLG. Mod. AM-36. Altura 12 metros. Em bom estado funcionamento")</f>
      </c>
      <c r="C83" s="4" t="inlineStr">
        <is>
          <t>Vendido</t>
        </is>
      </c>
      <c r="D83" s="4" t="inlineStr">
        <is>
          <t>2</t>
        </is>
      </c>
      <c r="E83" s="5" t="inlineStr">
        <is>
          <t>20.000,00</t>
        </is>
      </c>
      <c r="F83" s="4" t="inlineStr">
        <is>
          <t>250.00</t>
        </is>
      </c>
    </row>
    <row collapsed="false" customFormat="false" customHeight="false" hidden="false" ht="12.1" outlineLevel="0" r="84">
      <c r="A84" s="5" t="s">
        <f>=HYPERLINK("https://www.leilaoonline.net/lote/detalhe/241735", "6007")</f>
      </c>
      <c r="B84" s="4" t="s">
        <f>=HYPERLINK("https://www.leilaoonline.net/lote/detalhe/241735", "Baú 16 pallets Niju Ano 2010. Reformado pintura nova")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18.500,00</t>
        </is>
      </c>
      <c r="F84" s="4" t="inlineStr">
        <is>
          <t>500.00</t>
        </is>
      </c>
    </row>
    <row collapsed="false" customFormat="false" customHeight="false" hidden="false" ht="12.1" outlineLevel="0" r="85">
      <c r="A85" s="5" t="s">
        <f>=HYPERLINK("https://www.leilaoonline.net/lote/detalhe/241736", "6008")</f>
      </c>
      <c r="B85" s="4" t="s">
        <f>=HYPERLINK("https://www.leilaoonline.net/lote/detalhe/241736", "Capó para MB 1620 com para lama esquerdo")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1.800,00</t>
        </is>
      </c>
      <c r="F85" s="4" t="inlineStr">
        <is>
          <t>250.00</t>
        </is>
      </c>
    </row>
    <row collapsed="false" customFormat="false" customHeight="false" hidden="false" ht="12.1" outlineLevel="0" r="86">
      <c r="A86" s="5" t="s">
        <f>=HYPERLINK("https://www.leilaoonline.net/lote/detalhe/241731", "6009")</f>
      </c>
      <c r="B86" s="4" t="s">
        <f>=HYPERLINK("https://www.leilaoonline.net/lote/detalhe/241731", " 01 CAPÔ SCANIA 112 -BRANCA")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750,00</t>
        </is>
      </c>
      <c r="F86" s="4" t="inlineStr">
        <is>
          <t>200.00</t>
        </is>
      </c>
    </row>
    <row collapsed="false" customFormat="false" customHeight="false" hidden="false" ht="12.1" outlineLevel="0" r="87">
      <c r="A87" s="5" t="s">
        <f>=HYPERLINK("https://www.leilaoonline.net/lote/detalhe/241729", "6010")</f>
      </c>
      <c r="B87" s="4" t="s">
        <f>=HYPERLINK("https://www.leilaoonline.net/lote/detalhe/241729", " CARRETINHA (3,5 METROS COMPRIMENTO)s/documento")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2.800,00</t>
        </is>
      </c>
      <c r="F87" s="4" t="inlineStr">
        <is>
          <t>200.00</t>
        </is>
      </c>
    </row>
    <row collapsed="false" customFormat="false" customHeight="false" hidden="false" ht="12.1" outlineLevel="0" r="88">
      <c r="A88" s="5" t="s">
        <f>=HYPERLINK("https://www.leilaoonline.net/lote/detalhe/241732", "6011")</f>
      </c>
      <c r="B88" s="4" t="s">
        <f>=HYPERLINK("https://www.leilaoonline.net/lote/detalhe/241732", " QUINTA RODA P/ CAMINHÃO CANAVIEIRO")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1.100,00</t>
        </is>
      </c>
      <c r="F88" s="4" t="inlineStr">
        <is>
          <t>200.00</t>
        </is>
      </c>
    </row>
    <row collapsed="false" customFormat="false" customHeight="false" hidden="false" ht="12.1" outlineLevel="0" r="89">
      <c r="A89" s="5" t="s">
        <f>=HYPERLINK("https://www.leilaoonline.net/lote/detalhe/241733", "6012")</f>
      </c>
      <c r="B89" s="4" t="s">
        <f>=HYPERLINK("https://www.leilaoonline.net/lote/detalhe/241733", " LOTE DE VIDROS/COM JANELAS DIVERSOS")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850,00</t>
        </is>
      </c>
      <c r="F89" s="4" t="inlineStr">
        <is>
          <t>200.00</t>
        </is>
      </c>
    </row>
    <row collapsed="false" customFormat="false" customHeight="false" hidden="false" ht="12.1" outlineLevel="0" r="90">
      <c r="A90" s="5" t="s">
        <f>=HYPERLINK("https://www.leilaoonline.net/lote/detalhe/241858", "6013")</f>
      </c>
      <c r="B90" s="4" t="s">
        <f>=HYPERLINK("https://www.leilaoonline.net/lote/detalhe/241858", " Plataforma elevatória marca genie diesel 4x4 ano 2013 toda revisada. Altura de trabalho 26 metros modelo z80")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360.000,00</t>
        </is>
      </c>
      <c r="F90" s="4" t="inlineStr">
        <is>
          <t>2000.00</t>
        </is>
      </c>
    </row>
    <row collapsed="false" customFormat="false" customHeight="false" hidden="false" ht="12.1" outlineLevel="0" r="91">
      <c r="A91" s="5" t="s">
        <f>=HYPERLINK("https://www.leilaoonline.net/lote/detalhe/241737", "6014")</f>
      </c>
      <c r="B91" s="4" t="s">
        <f>=HYPERLINK("https://www.leilaoonline.net/lote/detalhe/241737", "GRADE ARADORA CIVEMASA CANAVIEIRA 20X34 " X 370MM  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40.000,00</t>
        </is>
      </c>
      <c r="F91" s="4" t="inlineStr">
        <is>
          <t>500.00</t>
        </is>
      </c>
    </row>
    <row collapsed="false" customFormat="false" customHeight="false" hidden="false" ht="12.1" outlineLevel="0" r="92">
      <c r="A92" s="5" t="s">
        <f>=HYPERLINK("https://www.leilaoonline.net/lote/detalhe/241730", "6015")</f>
      </c>
      <c r="B92" s="4" t="s">
        <f>=HYPERLINK("https://www.leilaoonline.net/lote/detalhe/241730", " CARCAÇA DIFERENCIAL SCANIA 9114 - ANO 2014")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4.700,00</t>
        </is>
      </c>
      <c r="F92" s="4" t="inlineStr">
        <is>
          <t>200.00</t>
        </is>
      </c>
    </row>
    <row collapsed="false" customFormat="false" customHeight="false" hidden="false" ht="12.1" outlineLevel="0" r="93">
      <c r="A93" s="5" t="s">
        <f>=HYPERLINK("https://www.leilaoonline.net/lote/detalhe/241742", "6018")</f>
      </c>
      <c r="B93" s="4" t="s">
        <f>=HYPERLINK("https://www.leilaoonline.net/lote/detalhe/241742", " Aprox. 20 Rolamentos industriais (8 un.6322 c3, 5 un. 6319 c3 e outros)")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1.100,00</t>
        </is>
      </c>
      <c r="F93" s="4" t="inlineStr">
        <is>
          <t>250.00</t>
        </is>
      </c>
    </row>
    <row collapsed="false" customFormat="false" customHeight="false" hidden="false" ht="12.1" outlineLevel="0" r="94">
      <c r="A94" s="5" t="s">
        <f>=HYPERLINK("https://www.leilaoonline.net/lote/detalhe/241741", "6019")</f>
      </c>
      <c r="B94" s="4" t="s">
        <f>=HYPERLINK("https://www.leilaoonline.net/lote/detalhe/241741", " Aprox. 27 unidades de Bobinas 24V")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1.000,00</t>
        </is>
      </c>
      <c r="F94" s="4" t="inlineStr">
        <is>
          <t>200.00</t>
        </is>
      </c>
    </row>
    <row collapsed="false" customFormat="false" customHeight="false" hidden="false" ht="12.1" outlineLevel="0" r="95">
      <c r="A95" s="5" t="s">
        <f>=HYPERLINK("https://www.leilaoonline.net/lote/detalhe/241744", "6023")</f>
      </c>
      <c r="B95" s="4" t="s">
        <f>=HYPERLINK("https://www.leilaoonline.net/lote/detalhe/241744", "02 EIXOS CLARCK DIRECIONAL COMPLETO COM RODAS / PNEUS (4 RODAS E 4 PNEUS)")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7.500,00</t>
        </is>
      </c>
      <c r="F95" s="4" t="inlineStr">
        <is>
          <t>250.00</t>
        </is>
      </c>
    </row>
    <row collapsed="false" customFormat="false" customHeight="false" hidden="false" ht="12.1" outlineLevel="0" r="96">
      <c r="A96" s="5" t="s">
        <f>=HYPERLINK("https://www.leilaoonline.net/lote/detalhe/241760", "6024")</f>
      </c>
      <c r="B96" s="4" t="s">
        <f>=HYPERLINK("https://www.leilaoonline.net/lote/detalhe/241760", "COMPRESSOR PARAFUSO SCHULTZ 4030")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28.000,00</t>
        </is>
      </c>
      <c r="F96" s="4" t="inlineStr">
        <is>
          <t>250.00</t>
        </is>
      </c>
    </row>
    <row collapsed="false" customFormat="false" customHeight="false" hidden="false" ht="12.1" outlineLevel="0" r="97">
      <c r="A97" s="5" t="s">
        <f>=HYPERLINK("https://www.leilaoonline.net/lote/detalhe/241769", "6027")</f>
      </c>
      <c r="B97" s="4" t="s">
        <f>=HYPERLINK("https://www.leilaoonline.net/lote/detalhe/241769", "CONTAINER 6 MTS")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8.000,00</t>
        </is>
      </c>
      <c r="F97" s="4" t="inlineStr">
        <is>
          <t>250.00</t>
        </is>
      </c>
    </row>
    <row collapsed="false" customFormat="false" customHeight="false" hidden="false" ht="12.1" outlineLevel="0" r="98">
      <c r="A98" s="5" t="s">
        <f>=HYPERLINK("https://www.leilaoonline.net/lote/detalhe/241738", "6028")</f>
      </c>
      <c r="B98" s="4" t="s">
        <f>=HYPERLINK("https://www.leilaoonline.net/lote/detalhe/241738", " 02  tanques de caminhão")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500,00</t>
        </is>
      </c>
      <c r="F98" s="4" t="inlineStr">
        <is>
          <t>100.00</t>
        </is>
      </c>
    </row>
    <row collapsed="false" customFormat="false" customHeight="false" hidden="false" ht="12.1" outlineLevel="0" r="99">
      <c r="A99" s="5" t="s">
        <f>=HYPERLINK("https://www.leilaoonline.net/lote/detalhe/241739", "6029")</f>
      </c>
      <c r="B99" s="4" t="s">
        <f>=HYPERLINK("https://www.leilaoonline.net/lote/detalhe/241739", " Bancada de teste Wabco")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12.000,00</t>
        </is>
      </c>
      <c r="F99" s="4" t="inlineStr">
        <is>
          <t>250.00</t>
        </is>
      </c>
    </row>
    <row collapsed="false" customFormat="false" customHeight="false" hidden="false" ht="12.1" outlineLevel="0" r="100">
      <c r="A100" s="5" t="s">
        <f>=HYPERLINK("https://www.leilaoonline.net/lote/detalhe/241740", "6030")</f>
      </c>
      <c r="B100" s="4" t="s">
        <f>=HYPERLINK("https://www.leilaoonline.net/lote/detalhe/241740", " Maquina de rebitar freio")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2.000,00</t>
        </is>
      </c>
      <c r="F100" s="4" t="inlineStr">
        <is>
          <t>200.00</t>
        </is>
      </c>
    </row>
    <row collapsed="false" customFormat="false" customHeight="false" hidden="false" ht="12.1" outlineLevel="0" r="101">
      <c r="A101" s="5" t="s">
        <f>=HYPERLINK("https://www.leilaoonline.net/lote/detalhe/241749", "6033")</f>
      </c>
      <c r="B101" s="4" t="s">
        <f>=HYPERLINK("https://www.leilaoonline.net/lote/detalhe/241749", "1 Compressor")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7.000,00</t>
        </is>
      </c>
      <c r="F101" s="4" t="inlineStr">
        <is>
          <t>150.00</t>
        </is>
      </c>
    </row>
    <row collapsed="false" customFormat="false" customHeight="false" hidden="false" ht="12.1" outlineLevel="0" r="102">
      <c r="A102" s="5" t="s">
        <f>=HYPERLINK("https://www.leilaoonline.net/lote/detalhe/241747", "6034")</f>
      </c>
      <c r="B102" s="4" t="s">
        <f>=HYPERLINK("https://www.leilaoonline.net/lote/detalhe/241747", " 4 tomadas de força sendo; 2  - Eaton 8 marchas, 1 - Eaton 10 marchas e1 -ZF")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2.000,00</t>
        </is>
      </c>
      <c r="F102" s="4" t="inlineStr">
        <is>
          <t>150.00</t>
        </is>
      </c>
    </row>
    <row collapsed="false" customFormat="false" customHeight="false" hidden="false" ht="12.1" outlineLevel="0" r="103">
      <c r="A103" s="5" t="s">
        <f>=HYPERLINK("https://www.leilaoonline.net/lote/detalhe/241748", "6035")</f>
      </c>
      <c r="B103" s="4" t="s">
        <f>=HYPERLINK("https://www.leilaoonline.net/lote/detalhe/241748", " 7 filtros Tecfil  PSL523")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2.900,00</t>
        </is>
      </c>
      <c r="F103" s="4" t="inlineStr">
        <is>
          <t>100.00</t>
        </is>
      </c>
    </row>
    <row collapsed="false" customFormat="false" customHeight="false" hidden="false" ht="12.1" outlineLevel="0" r="104">
      <c r="A104" s="5" t="s">
        <f>=HYPERLINK("https://www.leilaoonline.net/lote/detalhe/241754", "6041")</f>
      </c>
      <c r="B104" s="4" t="s">
        <f>=HYPERLINK("https://www.leilaoonline.net/lote/detalhe/241754", " Tanque Coral 2.000 litros com Bomba Andrade Masp 51. Marcas Jacto/Andrade. Ano 2010")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14.000,00</t>
        </is>
      </c>
      <c r="F104" s="4" t="inlineStr">
        <is>
          <t>500.00</t>
        </is>
      </c>
    </row>
    <row collapsed="false" customFormat="false" customHeight="false" hidden="false" ht="12.1" outlineLevel="0" r="105">
      <c r="A105" s="5" t="s">
        <f>=HYPERLINK("https://www.leilaoonline.net/lote/detalhe/241757", "6044")</f>
      </c>
      <c r="B105" s="4" t="s">
        <f>=HYPERLINK("https://www.leilaoonline.net/lote/detalhe/241757", " DIFERENCIAL VOLVO FH 400 ANO 2010")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15.000,00</t>
        </is>
      </c>
      <c r="F105" s="4" t="inlineStr">
        <is>
          <t>250.00</t>
        </is>
      </c>
    </row>
    <row collapsed="false" customFormat="false" customHeight="false" hidden="false" ht="12.1" outlineLevel="0" r="106">
      <c r="A106" s="5" t="s">
        <f>=HYPERLINK("https://www.leilaoonline.net/lote/detalhe/241758", "6045")</f>
      </c>
      <c r="B106" s="4" t="s">
        <f>=HYPERLINK("https://www.leilaoonline.net/lote/detalhe/241758", "TANQUE DE AÇO CARBONO CAPACIDADE 60.000 LITROS - COM ESCADA MARINHEIRO")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38.000,00</t>
        </is>
      </c>
      <c r="F106" s="4" t="inlineStr">
        <is>
          <t>500.00</t>
        </is>
      </c>
    </row>
    <row collapsed="false" customFormat="false" customHeight="false" hidden="false" ht="12.1" outlineLevel="0" r="107">
      <c r="A107" s="5" t="s">
        <f>=HYPERLINK("https://www.leilaoonline.net/lote/detalhe/241832", "6048")</f>
      </c>
      <c r="B107" s="4" t="s">
        <f>=HYPERLINK("https://www.leilaoonline.net/lote/detalhe/241832", "EIXO COM DIFERENCIAL TRASEIRO PARA MB.")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1.500,00</t>
        </is>
      </c>
      <c r="F107" s="4" t="inlineStr">
        <is>
          <t>200.00</t>
        </is>
      </c>
    </row>
    <row collapsed="false" customFormat="false" customHeight="false" hidden="false" ht="12.1" outlineLevel="0" r="108">
      <c r="A108" s="5" t="s">
        <f>=HYPERLINK("https://www.leilaoonline.net/lote/detalhe/241770", "6057")</f>
      </c>
      <c r="B108" s="4" t="s">
        <f>=HYPERLINK("https://www.leilaoonline.net/lote/detalhe/241770", "Redutor De Velocidade Flender 500cv")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7.500,00</t>
        </is>
      </c>
      <c r="F108" s="4" t="inlineStr">
        <is>
          <t>250.00</t>
        </is>
      </c>
    </row>
    <row collapsed="false" customFormat="false" customHeight="false" hidden="false" ht="12.1" outlineLevel="0" r="109">
      <c r="A109" s="5" t="s">
        <f>=HYPERLINK("https://www.leilaoonline.net/lote/detalhe/241796", "6060")</f>
      </c>
      <c r="B109" s="4" t="s">
        <f>=HYPERLINK("https://www.leilaoonline.net/lote/detalhe/241796", " Motor de popa Suzuki de 40hp")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2.000,00</t>
        </is>
      </c>
      <c r="F109" s="4" t="inlineStr">
        <is>
          <t>200.00</t>
        </is>
      </c>
    </row>
    <row collapsed="false" customFormat="false" customHeight="false" hidden="false" ht="12.1" outlineLevel="0" r="110">
      <c r="A110" s="5" t="s">
        <f>=HYPERLINK("https://www.leilaoonline.net/lote/detalhe/241794", "6061")</f>
      </c>
      <c r="B110" s="4" t="s">
        <f>=HYPERLINK("https://www.leilaoonline.net/lote/detalhe/241794", " Peça de trator valtra valmet, lateral corneta completa com carcaça, eixos, engrenagens, cubos, e sistema de freios")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4.000,00</t>
        </is>
      </c>
      <c r="F110" s="4" t="inlineStr">
        <is>
          <t>250.00</t>
        </is>
      </c>
    </row>
    <row collapsed="false" customFormat="false" customHeight="false" hidden="false" ht="12.1" outlineLevel="0" r="111">
      <c r="A111" s="5" t="s">
        <f>=HYPERLINK("https://www.leilaoonline.net/lote/detalhe/241795", "6062")</f>
      </c>
      <c r="B111" s="4" t="s">
        <f>=HYPERLINK("https://www.leilaoonline.net/lote/detalhe/241795", " motor  vw 2.3 preparado para aeronaves ou carros de competição,  tem 2.300 cilindradas e 2 velas por cilindros")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9.500,00</t>
        </is>
      </c>
      <c r="F111" s="4" t="inlineStr">
        <is>
          <t>500.00</t>
        </is>
      </c>
    </row>
    <row collapsed="false" customFormat="false" customHeight="false" hidden="false" ht="12.1" outlineLevel="0" r="112">
      <c r="A112" s="5" t="s">
        <f>=HYPERLINK("https://www.leilaoonline.net/lote/detalhe/241781", "6063")</f>
      </c>
      <c r="B112" s="4" t="s">
        <f>=HYPERLINK("https://www.leilaoonline.net/lote/detalhe/241781", " lote de pecas de irrigação,  com conexões de linha, registros e 2 canhões proagro modelo 2.700")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1.500,00</t>
        </is>
      </c>
      <c r="F112" s="4" t="inlineStr">
        <is>
          <t>200.00</t>
        </is>
      </c>
    </row>
    <row collapsed="false" customFormat="false" customHeight="false" hidden="false" ht="12.1" outlineLevel="0" r="113">
      <c r="A113" s="5" t="s">
        <f>=HYPERLINK("https://www.leilaoonline.net/lote/detalhe/241780", "6064")</f>
      </c>
      <c r="B113" s="4" t="s">
        <f>=HYPERLINK("https://www.leilaoonline.net/lote/detalhe/241780", " motor  estacionário  marca yanmar modelo B10")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1.500,00</t>
        </is>
      </c>
      <c r="F113" s="4" t="inlineStr">
        <is>
          <t>200.00</t>
        </is>
      </c>
    </row>
    <row collapsed="false" customFormat="false" customHeight="false" hidden="false" ht="12.1" outlineLevel="0" r="114">
      <c r="A114" s="5" t="s">
        <f>=HYPERLINK("https://www.leilaoonline.net/lote/detalhe/241779", "6065")</f>
      </c>
      <c r="B114" s="4" t="s">
        <f>=HYPERLINK("https://www.leilaoonline.net/lote/detalhe/241779", " Varredeira mecanica de 6m³ com motor próprio")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250.000,00</t>
        </is>
      </c>
      <c r="F114" s="4" t="inlineStr">
        <is>
          <t>2000.00</t>
        </is>
      </c>
    </row>
    <row collapsed="false" customFormat="false" customHeight="false" hidden="false" ht="12.1" outlineLevel="0" r="115">
      <c r="A115" s="5" t="s">
        <f>=HYPERLINK("https://www.leilaoonline.net/lote/detalhe/241797", "6066")</f>
      </c>
      <c r="B115" s="4" t="s">
        <f>=HYPERLINK("https://www.leilaoonline.net/lote/detalhe/241797", " Carroceria completa de Chevrolet S10 até ano 99. Com protetor de caçamba , lanternas e lona maritima.")</f>
      </c>
      <c r="C115" s="4" t="inlineStr">
        <is>
          <t>Vendido</t>
        </is>
      </c>
      <c r="D115" s="4" t="inlineStr">
        <is>
          <t>1</t>
        </is>
      </c>
      <c r="E115" s="5" t="inlineStr">
        <is>
          <t>1.000,00</t>
        </is>
      </c>
      <c r="F115" s="4" t="inlineStr">
        <is>
          <t>200.00</t>
        </is>
      </c>
    </row>
    <row collapsed="false" customFormat="false" customHeight="false" hidden="false" ht="12.1" outlineLevel="0" r="116">
      <c r="A116" s="5" t="s">
        <f>=HYPERLINK("https://www.leilaoonline.net/lote/detalhe/241785", "6067")</f>
      </c>
      <c r="B116" s="4" t="s">
        <f>=HYPERLINK("https://www.leilaoonline.net/lote/detalhe/241785", " Bicicleta elétrica , marca Track e Bikes, modelo TKX 900")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1.500,00</t>
        </is>
      </c>
      <c r="F116" s="4" t="inlineStr">
        <is>
          <t>200.00</t>
        </is>
      </c>
    </row>
    <row collapsed="false" customFormat="false" customHeight="false" hidden="false" ht="12.1" outlineLevel="0" r="117">
      <c r="A117" s="5" t="s">
        <f>=HYPERLINK("https://www.leilaoonline.net/lote/detalhe/241784", "6068")</f>
      </c>
      <c r="B117" s="4" t="s">
        <f>=HYPERLINK("https://www.leilaoonline.net/lote/detalhe/241784", " Carbureteira automática grande")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400,00</t>
        </is>
      </c>
      <c r="F117" s="4" t="inlineStr">
        <is>
          <t>100.00</t>
        </is>
      </c>
    </row>
    <row collapsed="false" customFormat="false" customHeight="false" hidden="false" ht="12.1" outlineLevel="0" r="118">
      <c r="A118" s="5" t="s">
        <f>=HYPERLINK("https://www.leilaoonline.net/lote/detalhe/241773", "6069")</f>
      </c>
      <c r="B118" s="4" t="s">
        <f>=HYPERLINK("https://www.leilaoonline.net/lote/detalhe/241773", " 02 pistões hidráulicos de levante da plataforma da colheitadeira Massey Ferguson ou Ideal")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2.000,00</t>
        </is>
      </c>
      <c r="F118" s="4" t="inlineStr">
        <is>
          <t>200.00</t>
        </is>
      </c>
    </row>
    <row collapsed="false" customFormat="false" customHeight="false" hidden="false" ht="12.1" outlineLevel="0" r="119">
      <c r="A119" s="5" t="s">
        <f>=HYPERLINK("https://www.leilaoonline.net/lote/detalhe/241778", "6070")</f>
      </c>
      <c r="B119" s="4" t="s">
        <f>=HYPERLINK("https://www.leilaoonline.net/lote/detalhe/241778", " Pára-choque de trator Valtra Valmet")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400,00</t>
        </is>
      </c>
      <c r="F119" s="4" t="inlineStr">
        <is>
          <t>100.00</t>
        </is>
      </c>
    </row>
    <row collapsed="false" customFormat="false" customHeight="false" hidden="false" ht="12.1" outlineLevel="0" r="120">
      <c r="A120" s="5" t="s">
        <f>=HYPERLINK("https://www.leilaoonline.net/lote/detalhe/241828", "6071")</f>
      </c>
      <c r="B120" s="4" t="s">
        <f>=HYPERLINK("https://www.leilaoonline.net/lote/detalhe/241828", " Par de pneus traseiros da colheitadeira JD 1175, completo com aros, camara e pneus 10.5x18")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3.800,00</t>
        </is>
      </c>
      <c r="F120" s="4" t="inlineStr">
        <is>
          <t>200.00</t>
        </is>
      </c>
    </row>
    <row collapsed="false" customFormat="false" customHeight="false" hidden="false" ht="12.1" outlineLevel="0" r="121">
      <c r="A121" s="5" t="s">
        <f>=HYPERLINK("https://www.leilaoonline.net/lote/detalhe/241775", "6072")</f>
      </c>
      <c r="B121" s="4" t="s">
        <f>=HYPERLINK("https://www.leilaoonline.net/lote/detalhe/241775", " Par de rodas militares completo com aro. Serve em caminhões e tratores, com camaras e pneus 15.5x18")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2.000,00</t>
        </is>
      </c>
      <c r="F121" s="4" t="inlineStr">
        <is>
          <t>250.00</t>
        </is>
      </c>
    </row>
    <row collapsed="false" customFormat="false" customHeight="false" hidden="false" ht="12.1" outlineLevel="0" r="122">
      <c r="A122" s="5" t="s">
        <f>=HYPERLINK("https://www.leilaoonline.net/lote/detalhe/241786", "6073")</f>
      </c>
      <c r="B122" s="4" t="s">
        <f>=HYPERLINK("https://www.leilaoonline.net/lote/detalhe/241786", " Unidade hidráulica contendo, reservatorio, comando hidráulico, bomba hidráulica e 2 pistões hidráulicos")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1.500,00</t>
        </is>
      </c>
      <c r="F122" s="4" t="inlineStr">
        <is>
          <t>200.00</t>
        </is>
      </c>
    </row>
    <row collapsed="false" customFormat="false" customHeight="false" hidden="false" ht="12.1" outlineLevel="0" r="123">
      <c r="A123" s="5" t="s">
        <f>=HYPERLINK("https://www.leilaoonline.net/lote/detalhe/241791", "6075")</f>
      </c>
      <c r="B123" s="4" t="s">
        <f>=HYPERLINK("https://www.leilaoonline.net/lote/detalhe/241791", " Bomba modelo caracol de alta vazão. Saida de 6 polegadas")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4.000,00</t>
        </is>
      </c>
      <c r="F123" s="4" t="inlineStr">
        <is>
          <t>250.00</t>
        </is>
      </c>
    </row>
    <row collapsed="false" customFormat="false" customHeight="false" hidden="false" ht="12.1" outlineLevel="0" r="124">
      <c r="A124" s="5" t="s">
        <f>=HYPERLINK("https://www.leilaoonline.net/lote/detalhe/241776", "6076")</f>
      </c>
      <c r="B124" s="4" t="s">
        <f>=HYPERLINK("https://www.leilaoonline.net/lote/detalhe/241776", " Lote contendo 02 centros de rodas originais valtra A850, (servível em outros modelos), 01 kit de peso meia lua para Massey Ferguson, 04 pesos originais Valtra 685 e 03 pesos dianteiros do trator Malves")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4.300,00</t>
        </is>
      </c>
      <c r="F124" s="4" t="inlineStr">
        <is>
          <t>250.00</t>
        </is>
      </c>
    </row>
    <row collapsed="false" customFormat="false" customHeight="false" hidden="false" ht="12.1" outlineLevel="0" r="125">
      <c r="A125" s="5" t="s">
        <f>=HYPERLINK("https://www.leilaoonline.net/lote/detalhe/241774", "6079")</f>
      </c>
      <c r="B125" s="4" t="s">
        <f>=HYPERLINK("https://www.leilaoonline.net/lote/detalhe/241774", " Pneu 18.4.30")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500,00</t>
        </is>
      </c>
      <c r="F125" s="4" t="inlineStr">
        <is>
          <t>100.00</t>
        </is>
      </c>
    </row>
    <row collapsed="false" customFormat="false" customHeight="false" hidden="false" ht="12.1" outlineLevel="0" r="126">
      <c r="A126" s="5" t="s">
        <f>=HYPERLINK("https://www.leilaoonline.net/lote/detalhe/241788", "6080")</f>
      </c>
      <c r="B126" s="4" t="s">
        <f>=HYPERLINK("https://www.leilaoonline.net/lote/detalhe/241788", " Reservatorio plástico original do pulverizador Jacto Arbus 2000")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1.500,00</t>
        </is>
      </c>
      <c r="F126" s="4" t="inlineStr">
        <is>
          <t>200.00</t>
        </is>
      </c>
    </row>
    <row collapsed="false" customFormat="false" customHeight="false" hidden="false" ht="12.1" outlineLevel="0" r="127">
      <c r="A127" s="5" t="s">
        <f>=HYPERLINK("https://www.leilaoonline.net/lote/detalhe/241783", "6081")</f>
      </c>
      <c r="B127" s="4" t="s">
        <f>=HYPERLINK("https://www.leilaoonline.net/lote/detalhe/241783", " Roda original do Trator Valtra 785, completa com aro, camara e pneu pirelli 18.8.30")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1.500,00</t>
        </is>
      </c>
      <c r="F127" s="4" t="inlineStr">
        <is>
          <t>250.00</t>
        </is>
      </c>
    </row>
    <row collapsed="false" customFormat="false" customHeight="false" hidden="false" ht="12.1" outlineLevel="0" r="128">
      <c r="A128" s="5" t="s">
        <f>=HYPERLINK("https://www.leilaoonline.net/lote/detalhe/241793", "6082")</f>
      </c>
      <c r="B128" s="4" t="s">
        <f>=HYPERLINK("https://www.leilaoonline.net/lote/detalhe/241793", "  Arado de 3 aivecas reversível no pistão hidráulico")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7.500,00</t>
        </is>
      </c>
      <c r="F128" s="4" t="inlineStr">
        <is>
          <t>500.00</t>
        </is>
      </c>
    </row>
    <row collapsed="false" customFormat="false" customHeight="false" hidden="false" ht="12.1" outlineLevel="0" r="129">
      <c r="A129" s="5" t="s">
        <f>=HYPERLINK("https://www.leilaoonline.net/lote/detalhe/241792", "6083")</f>
      </c>
      <c r="B129" s="4" t="s">
        <f>=HYPERLINK("https://www.leilaoonline.net/lote/detalhe/241792", " Pulverizador Condor de 800 litros com bomba JP75. Sem uso")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12.000,00</t>
        </is>
      </c>
      <c r="F129" s="4" t="inlineStr">
        <is>
          <t>500.00</t>
        </is>
      </c>
    </row>
    <row collapsed="false" customFormat="false" customHeight="false" hidden="false" ht="12.1" outlineLevel="0" r="130">
      <c r="A130" s="5" t="s">
        <f>=HYPERLINK("https://www.leilaoonline.net/lote/detalhe/241782", "6084")</f>
      </c>
      <c r="B130" s="4" t="s">
        <f>=HYPERLINK("https://www.leilaoonline.net/lote/detalhe/241782", " Grade frontal de parachoques de tratores")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80,00</t>
        </is>
      </c>
      <c r="F130" s="4" t="inlineStr">
        <is>
          <t>50.00</t>
        </is>
      </c>
    </row>
    <row collapsed="false" customFormat="false" customHeight="false" hidden="false" ht="12.1" outlineLevel="0" r="131">
      <c r="A131" s="5" t="s">
        <f>=HYPERLINK("https://www.leilaoonline.net/lote/detalhe/241790", "6086")</f>
      </c>
      <c r="B131" s="4" t="s">
        <f>=HYPERLINK("https://www.leilaoonline.net/lote/detalhe/241790", " 02 unidades Suporte de paralama para trofor Ford linha 600, 610 e 630,")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400,00</t>
        </is>
      </c>
      <c r="F131" s="4" t="inlineStr">
        <is>
          <t>150.00</t>
        </is>
      </c>
    </row>
    <row collapsed="false" customFormat="false" customHeight="false" hidden="false" ht="12.1" outlineLevel="0" r="132">
      <c r="A132" s="5" t="s">
        <f>=HYPERLINK("https://www.leilaoonline.net/lote/detalhe/241772", "6087")</f>
      </c>
      <c r="B132" s="4" t="s">
        <f>=HYPERLINK("https://www.leilaoonline.net/lote/detalhe/241772", " Extensor Volute para adaptar em turbina de pulverizadores natali, k.o ou fmc")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400,00</t>
        </is>
      </c>
      <c r="F132" s="4" t="inlineStr">
        <is>
          <t>150.00</t>
        </is>
      </c>
    </row>
    <row collapsed="false" customFormat="false" customHeight="false" hidden="false" ht="12.1" outlineLevel="0" r="133">
      <c r="A133" s="5" t="s">
        <f>=HYPERLINK("https://www.leilaoonline.net/lote/detalhe/241787", "6088")</f>
      </c>
      <c r="B133" s="4" t="s">
        <f>=HYPERLINK("https://www.leilaoonline.net/lote/detalhe/241787", " Redutor de engrenagens retirado de uma roçadeira")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1.500,00</t>
        </is>
      </c>
      <c r="F133" s="4" t="inlineStr">
        <is>
          <t>200.00</t>
        </is>
      </c>
    </row>
    <row collapsed="false" customFormat="false" customHeight="false" hidden="false" ht="12.1" outlineLevel="0" r="134">
      <c r="A134" s="5" t="s">
        <f>=HYPERLINK("https://www.leilaoonline.net/lote/detalhe/241789", "6090")</f>
      </c>
      <c r="B134" s="4" t="s">
        <f>=HYPERLINK("https://www.leilaoonline.net/lote/detalhe/241789", " Pneu com roda traseira original retirada de trator Valtra A850 (servível em outrosmodelos), completa com aro presilhas duplas, camara e pneu marca Fate, medida 18.4.30")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2.000,00</t>
        </is>
      </c>
      <c r="F134" s="4" t="inlineStr">
        <is>
          <t>250.00</t>
        </is>
      </c>
    </row>
    <row collapsed="false" customFormat="false" customHeight="false" hidden="false" ht="12.1" outlineLevel="0" r="135">
      <c r="A135" s="5" t="s">
        <f>=HYPERLINK("https://www.leilaoonline.net/lote/detalhe/241777", "6091")</f>
      </c>
      <c r="B135" s="4" t="s">
        <f>=HYPERLINK("https://www.leilaoonline.net/lote/detalhe/241777", " Plantadeira SEM USO. PST PLUS FLEX de 7 linhas PANTOGRÁFICA. Modificada com kits de melhorias instalados. Veja especificações")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130.000,00</t>
        </is>
      </c>
      <c r="F135" s="4" t="inlineStr">
        <is>
          <t>2000.00</t>
        </is>
      </c>
    </row>
    <row collapsed="false" customFormat="false" customHeight="false" hidden="false" ht="12.1" outlineLevel="0" r="136">
      <c r="A136" s="5" t="s">
        <f>=HYPERLINK("https://www.leilaoonline.net/lote/detalhe/241802", "6092")</f>
      </c>
      <c r="B136" s="4" t="s">
        <f>=HYPERLINK("https://www.leilaoonline.net/lote/detalhe/241802", "Bomba roda d'água , Rochfer")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2.000,00</t>
        </is>
      </c>
      <c r="F136" s="4" t="inlineStr">
        <is>
          <t>250.00</t>
        </is>
      </c>
    </row>
    <row collapsed="false" customFormat="false" customHeight="false" hidden="false" ht="12.1" outlineLevel="0" r="137">
      <c r="A137" s="5" t="s">
        <f>=HYPERLINK("https://www.leilaoonline.net/lote/detalhe/241854", "6093")</f>
      </c>
      <c r="B137" s="4" t="s">
        <f>=HYPERLINK("https://www.leilaoonline.net/lote/detalhe/241854", "Cabine de caminhão Dodge D750")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8.000,00</t>
        </is>
      </c>
      <c r="F137" s="4" t="inlineStr">
        <is>
          <t>500.00</t>
        </is>
      </c>
    </row>
    <row collapsed="false" customFormat="false" customHeight="false" hidden="false" ht="12.1" outlineLevel="0" r="138">
      <c r="A138" s="5" t="s">
        <f>=HYPERLINK("https://www.leilaoonline.net/lote/detalhe/241899", "6094")</f>
      </c>
      <c r="B138" s="4" t="s">
        <f>=HYPERLINK("https://www.leilaoonline.net/lote/detalhe/241899", "Roçadeira kamaq tipo falcon 13. Ccom 2 caixas de engrenagens. Cabeçalho de deslocamento lateral rápido.")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19.000,00</t>
        </is>
      </c>
      <c r="F138" s="4" t="inlineStr">
        <is>
          <t>500.00</t>
        </is>
      </c>
    </row>
    <row collapsed="false" customFormat="false" customHeight="false" hidden="false" ht="12.1" outlineLevel="0" r="139">
      <c r="A139" s="5" t="s">
        <f>=HYPERLINK("https://www.leilaoonline.net/lote/detalhe/241900", "6095")</f>
      </c>
      <c r="B139" s="4" t="s">
        <f>=HYPERLINK("https://www.leilaoonline.net/lote/detalhe/241900", "Roçadeira Kamaq Frontkop 115 II leve")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30.000,00</t>
        </is>
      </c>
      <c r="F139" s="4" t="inlineStr">
        <is>
          <t>500.00</t>
        </is>
      </c>
    </row>
    <row collapsed="false" customFormat="false" customHeight="false" hidden="false" ht="12.1" outlineLevel="0" r="140">
      <c r="A140" s="5" t="s">
        <f>=HYPERLINK("https://www.leilaoonline.net/lote/detalhe/241808", "6112")</f>
      </c>
      <c r="B140" s="4" t="s">
        <f>=HYPERLINK("https://www.leilaoonline.net/lote/detalhe/241808", " Aprox. 124 Itens de peças para Rompedor Pneumático Tex 31/41. (Veja o Descritivo)")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2.000,00</t>
        </is>
      </c>
      <c r="F140" s="4" t="inlineStr">
        <is>
          <t>250.00</t>
        </is>
      </c>
    </row>
    <row collapsed="false" customFormat="false" customHeight="false" hidden="false" ht="12.1" outlineLevel="0" r="141">
      <c r="A141" s="5" t="s">
        <f>=HYPERLINK("https://www.leilaoonline.net/lote/detalhe/241807", "6113")</f>
      </c>
      <c r="B141" s="4" t="s">
        <f>=HYPERLINK("https://www.leilaoonline.net/lote/detalhe/241807", " Aprox. 50 Peças de Veiculos Fiat, GM e VW. (Veja o Descritivo)")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400,00</t>
        </is>
      </c>
      <c r="F141" s="4" t="inlineStr">
        <is>
          <t>200.00</t>
        </is>
      </c>
    </row>
    <row collapsed="false" customFormat="false" customHeight="false" hidden="false" ht="12.1" outlineLevel="0" r="142">
      <c r="A142" s="5" t="s">
        <f>=HYPERLINK("https://www.leilaoonline.net/lote/detalhe/241809", "6114")</f>
      </c>
      <c r="B142" s="4" t="s">
        <f>=HYPERLINK("https://www.leilaoonline.net/lote/detalhe/241809", "Motor diesel Rhino 6 Cilindros para Escavadeira New Holland E385")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19.000,00</t>
        </is>
      </c>
      <c r="F142" s="4" t="inlineStr">
        <is>
          <t>500.00</t>
        </is>
      </c>
    </row>
    <row collapsed="false" customFormat="false" customHeight="false" hidden="false" ht="12.1" outlineLevel="0" r="143">
      <c r="A143" s="5" t="s">
        <f>=HYPERLINK("https://www.leilaoonline.net/lote/detalhe/241810", "6115")</f>
      </c>
      <c r="B143" s="4" t="s">
        <f>=HYPERLINK("https://www.leilaoonline.net/lote/detalhe/241810", "Motor diesel Rhino 6 Cilindros para Escavadeira New Holland E385")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19.000,00</t>
        </is>
      </c>
      <c r="F143" s="4" t="inlineStr">
        <is>
          <t>500.00</t>
        </is>
      </c>
    </row>
    <row collapsed="false" customFormat="false" customHeight="false" hidden="false" ht="12.1" outlineLevel="0" r="144">
      <c r="A144" s="5" t="s">
        <f>=HYPERLINK("https://www.leilaoonline.net/lote/detalhe/241811", "6116")</f>
      </c>
      <c r="B144" s="4" t="s">
        <f>=HYPERLINK("https://www.leilaoonline.net/lote/detalhe/241811", " Aprox. 37 unidades de Punhos para Perfuratriz e Bitz Botão. Veja especificações")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11.000,00</t>
        </is>
      </c>
      <c r="F144" s="4" t="inlineStr">
        <is>
          <t>200.00</t>
        </is>
      </c>
    </row>
    <row collapsed="false" customFormat="false" customHeight="false" hidden="false" ht="12.1" outlineLevel="0" r="145">
      <c r="A145" s="5" t="s">
        <f>=HYPERLINK("https://www.leilaoonline.net/lote/detalhe/241862", "6200")</f>
      </c>
      <c r="B145" s="4" t="s">
        <f>=HYPERLINK("https://www.leilaoonline.net/lote/detalhe/241862", " 02 Unidades de Resfriadores em aço inox para refrigerante 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18.000,00</t>
        </is>
      </c>
      <c r="F145" s="4" t="inlineStr">
        <is>
          <t>500.00</t>
        </is>
      </c>
    </row>
    <row collapsed="false" customFormat="false" customHeight="false" hidden="false" ht="12.1" outlineLevel="0" r="146">
      <c r="A146" s="5" t="s">
        <f>=HYPERLINK("https://www.leilaoonline.net/lote/detalhe/241861", "6201")</f>
      </c>
      <c r="B146" s="4" t="s">
        <f>=HYPERLINK("https://www.leilaoonline.net/lote/detalhe/241861", " 02 Carregadores de bateria – marca Adelco 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6.000,00</t>
        </is>
      </c>
      <c r="F146" s="4" t="inlineStr">
        <is>
          <t>500.00</t>
        </is>
      </c>
    </row>
    <row collapsed="false" customFormat="false" customHeight="false" hidden="false" ht="12.1" outlineLevel="0" r="147">
      <c r="A147" s="5" t="s">
        <f>=HYPERLINK("https://www.leilaoonline.net/lote/detalhe/241860", "6202")</f>
      </c>
      <c r="B147" s="4" t="s">
        <f>=HYPERLINK("https://www.leilaoonline.net/lote/detalhe/241860", " Talha elétrica – marca Demag – com painel elétrico, gancho e cabos de aço 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18.000,00</t>
        </is>
      </c>
      <c r="F147" s="4" t="inlineStr">
        <is>
          <t>500.00</t>
        </is>
      </c>
    </row>
    <row collapsed="false" customFormat="false" customHeight="false" hidden="false" ht="12.1" outlineLevel="0" r="148">
      <c r="A148" s="5" t="s">
        <f>=HYPERLINK("https://www.leilaoonline.net/lote/detalhe/241864", "6203")</f>
      </c>
      <c r="B148" s="4" t="s">
        <f>=HYPERLINK("https://www.leilaoonline.net/lote/detalhe/241864", " 25 conjuntos de rodas e pneus 295 – seminovos em ótimo estado 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30.000,00</t>
        </is>
      </c>
      <c r="F148" s="4" t="inlineStr">
        <is>
          <t>500.00</t>
        </is>
      </c>
    </row>
    <row collapsed="false" customFormat="false" customHeight="false" hidden="false" ht="12.1" outlineLevel="0" r="149">
      <c r="A149" s="5" t="s">
        <f>=HYPERLINK("https://www.leilaoonline.net/lote/detalhe/241893", "6501")</f>
      </c>
      <c r="B149" s="4" t="s">
        <f>=HYPERLINK("https://www.leilaoonline.net/lote/detalhe/241893", " Gerador de Fluxo de Ar Modelo GF-2000")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300,00</t>
        </is>
      </c>
      <c r="F149" s="4" t="inlineStr">
        <is>
          <t>50.00</t>
        </is>
      </c>
    </row>
    <row collapsed="false" customFormat="false" customHeight="false" hidden="false" ht="12.1" outlineLevel="0" r="150">
      <c r="A150" s="5" t="s">
        <f>=HYPERLINK("https://www.leilaoonline.net/lote/detalhe/241880", "6502")</f>
      </c>
      <c r="B150" s="4" t="s">
        <f>=HYPERLINK("https://www.leilaoonline.net/lote/detalhe/241880", " Gerador de Fluxo de Ar Modelo GF-2000")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300,00</t>
        </is>
      </c>
      <c r="F150" s="4" t="inlineStr">
        <is>
          <t>50.00</t>
        </is>
      </c>
    </row>
    <row collapsed="false" customFormat="false" customHeight="false" hidden="false" ht="12.1" outlineLevel="0" r="151">
      <c r="A151" s="5" t="s">
        <f>=HYPERLINK("https://www.leilaoonline.net/lote/detalhe/241891", "6503")</f>
      </c>
      <c r="B151" s="4" t="s">
        <f>=HYPERLINK("https://www.leilaoonline.net/lote/detalhe/241891", " Gerador de Fluxo de Ar Modelo GF-2000")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300,00</t>
        </is>
      </c>
      <c r="F151" s="4" t="inlineStr">
        <is>
          <t>50.00</t>
        </is>
      </c>
    </row>
    <row collapsed="false" customFormat="false" customHeight="false" hidden="false" ht="12.1" outlineLevel="0" r="152">
      <c r="A152" s="5" t="s">
        <f>=HYPERLINK("https://www.leilaoonline.net/lote/detalhe/241882", "6504")</f>
      </c>
      <c r="B152" s="4" t="s">
        <f>=HYPERLINK("https://www.leilaoonline.net/lote/detalhe/241882", " Gerador de Fluxo de Ar Modelo GF-2000")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300,00</t>
        </is>
      </c>
      <c r="F152" s="4" t="inlineStr">
        <is>
          <t>50.00</t>
        </is>
      </c>
    </row>
    <row collapsed="false" customFormat="false" customHeight="false" hidden="false" ht="12.1" outlineLevel="0" r="153">
      <c r="A153" s="5" t="s">
        <f>=HYPERLINK("https://www.leilaoonline.net/lote/detalhe/241881", "6506")</f>
      </c>
      <c r="B153" s="4" t="s">
        <f>=HYPERLINK("https://www.leilaoonline.net/lote/detalhe/241881", " Gerador de Fluxo de Ar Modelo GF-2000")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300,00</t>
        </is>
      </c>
      <c r="F153" s="4" t="inlineStr">
        <is>
          <t>50.00</t>
        </is>
      </c>
    </row>
    <row collapsed="false" customFormat="false" customHeight="false" hidden="false" ht="12.1" outlineLevel="0" r="154">
      <c r="A154" s="5" t="s">
        <f>=HYPERLINK("https://www.leilaoonline.net/lote/detalhe/241884", "6507")</f>
      </c>
      <c r="B154" s="4" t="s">
        <f>=HYPERLINK("https://www.leilaoonline.net/lote/detalhe/241884", " Gerador de Fluxo de Ar Modelo GF-2000")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300,00</t>
        </is>
      </c>
      <c r="F154" s="4" t="inlineStr">
        <is>
          <t>50.00</t>
        </is>
      </c>
    </row>
    <row collapsed="false" customFormat="false" customHeight="false" hidden="false" ht="12.1" outlineLevel="0" r="155">
      <c r="A155" s="5" t="s">
        <f>=HYPERLINK("https://www.leilaoonline.net/lote/detalhe/241886", "6508")</f>
      </c>
      <c r="B155" s="4" t="s">
        <f>=HYPERLINK("https://www.leilaoonline.net/lote/detalhe/241886", " Gerador de Fluxo de Ar Modelo GF-2000")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300,00</t>
        </is>
      </c>
      <c r="F155" s="4" t="inlineStr">
        <is>
          <t>50.00</t>
        </is>
      </c>
    </row>
    <row collapsed="false" customFormat="false" customHeight="false" hidden="false" ht="12.1" outlineLevel="0" r="156">
      <c r="A156" s="5" t="s">
        <f>=HYPERLINK("https://www.leilaoonline.net/lote/detalhe/241883", "6509")</f>
      </c>
      <c r="B156" s="4" t="s">
        <f>=HYPERLINK("https://www.leilaoonline.net/lote/detalhe/241883", " Gerador de Fluxo de Ar Modelo GF-2000")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300,00</t>
        </is>
      </c>
      <c r="F156" s="4" t="inlineStr">
        <is>
          <t>50.00</t>
        </is>
      </c>
    </row>
    <row collapsed="false" customFormat="false" customHeight="false" hidden="false" ht="12.1" outlineLevel="0" r="157">
      <c r="A157" s="5" t="s">
        <f>=HYPERLINK("https://www.leilaoonline.net/lote/detalhe/241895", "6510")</f>
      </c>
      <c r="B157" s="4" t="s">
        <f>=HYPERLINK("https://www.leilaoonline.net/lote/detalhe/241895", " Gerador de Fluxo de Ar Modelo GF-2000")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300,00</t>
        </is>
      </c>
      <c r="F157" s="4" t="inlineStr">
        <is>
          <t>50.00</t>
        </is>
      </c>
    </row>
    <row collapsed="false" customFormat="false" customHeight="false" hidden="false" ht="12.1" outlineLevel="0" r="158">
      <c r="A158" s="5" t="s">
        <f>=HYPERLINK("https://www.leilaoonline.net/lote/detalhe/241885", "6511")</f>
      </c>
      <c r="B158" s="4" t="s">
        <f>=HYPERLINK("https://www.leilaoonline.net/lote/detalhe/241885", " Gerador de Fluxo de Ar Modelo GF-2000")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300,00</t>
        </is>
      </c>
      <c r="F158" s="4" t="inlineStr">
        <is>
          <t>50.00</t>
        </is>
      </c>
    </row>
    <row collapsed="false" customFormat="false" customHeight="false" hidden="false" ht="12.1" outlineLevel="0" r="159">
      <c r="A159" s="5" t="s">
        <f>=HYPERLINK("https://www.leilaoonline.net/lote/detalhe/241894", "6512")</f>
      </c>
      <c r="B159" s="4" t="s">
        <f>=HYPERLINK("https://www.leilaoonline.net/lote/detalhe/241894", " Gerador de Fluxo de Ar Modelo GF-2000")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300,00</t>
        </is>
      </c>
      <c r="F159" s="4" t="inlineStr">
        <is>
          <t>50.00</t>
        </is>
      </c>
    </row>
    <row collapsed="false" customFormat="false" customHeight="false" hidden="false" ht="12.1" outlineLevel="0" r="160">
      <c r="A160" s="5" t="s">
        <f>=HYPERLINK("https://www.leilaoonline.net/lote/detalhe/241890", "6513")</f>
      </c>
      <c r="B160" s="4" t="s">
        <f>=HYPERLINK("https://www.leilaoonline.net/lote/detalhe/241890", " Gerador de Fluxo de Ar Modelo GF-2000")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300,00</t>
        </is>
      </c>
      <c r="F160" s="4" t="inlineStr">
        <is>
          <t>50.00</t>
        </is>
      </c>
    </row>
    <row collapsed="false" customFormat="false" customHeight="false" hidden="false" ht="12.1" outlineLevel="0" r="161">
      <c r="A161" s="5" t="s">
        <f>=HYPERLINK("https://www.leilaoonline.net/lote/detalhe/241889", "6514")</f>
      </c>
      <c r="B161" s="4" t="s">
        <f>=HYPERLINK("https://www.leilaoonline.net/lote/detalhe/241889", " Gerador de Fluxo de Ar Modelo GF-2000")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300,00</t>
        </is>
      </c>
      <c r="F161" s="4" t="inlineStr">
        <is>
          <t>50.00</t>
        </is>
      </c>
    </row>
    <row collapsed="false" customFormat="false" customHeight="false" hidden="false" ht="12.1" outlineLevel="0" r="162">
      <c r="A162" s="5" t="s">
        <f>=HYPERLINK("https://www.leilaoonline.net/lote/detalhe/241888", "6515")</f>
      </c>
      <c r="B162" s="4" t="s">
        <f>=HYPERLINK("https://www.leilaoonline.net/lote/detalhe/241888", " Gerador de Fluxo de Ar Modelo GF-2000")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300,00</t>
        </is>
      </c>
      <c r="F162" s="4" t="inlineStr">
        <is>
          <t>50.00</t>
        </is>
      </c>
    </row>
    <row collapsed="false" customFormat="false" customHeight="false" hidden="false" ht="12.1" outlineLevel="0" r="163">
      <c r="A163" s="5" t="s">
        <f>=HYPERLINK("https://www.leilaoonline.net/lote/detalhe/241887", "6516")</f>
      </c>
      <c r="B163" s="4" t="s">
        <f>=HYPERLINK("https://www.leilaoonline.net/lote/detalhe/241887", " Gerador de Fluxo de Ar Modelo GF-2000")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300,00</t>
        </is>
      </c>
      <c r="F163" s="4" t="inlineStr">
        <is>
          <t>50.00</t>
        </is>
      </c>
    </row>
    <row collapsed="false" customFormat="false" customHeight="false" hidden="false" ht="12.1" outlineLevel="0" r="164">
      <c r="A164" s="5" t="s">
        <f>=HYPERLINK("https://www.leilaoonline.net/lote/detalhe/241892", "6517")</f>
      </c>
      <c r="B164" s="4" t="s">
        <f>=HYPERLINK("https://www.leilaoonline.net/lote/detalhe/241892", " Gerador de Fluxo de Ar Modelo GF-2000")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300,00</t>
        </is>
      </c>
      <c r="F164" s="4" t="inlineStr">
        <is>
          <t>50.00</t>
        </is>
      </c>
    </row>
    <row collapsed="false" customFormat="false" customHeight="false" hidden="false" ht="12.1" outlineLevel="0" r="165">
      <c r="A165" s="5" t="s">
        <f>=HYPERLINK("https://www.leilaoonline.net/lote/detalhe/241813", "7001")</f>
      </c>
      <c r="B165" s="4" t="s">
        <f>=HYPERLINK("https://www.leilaoonline.net/lote/detalhe/241813", " Semi Reboque Prancha Carreta Carrega Tudo, marca Randon , 60 Toneladas, ano 1981 sem pneus , Pneumática, com rampa, aceita Dolly, 12 mts reta, aceita colocação instalação de locks para containers")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150.000,00</t>
        </is>
      </c>
      <c r="F165" s="4" t="inlineStr">
        <is>
          <t>200.00</t>
        </is>
      </c>
    </row>
    <row collapsed="false" customFormat="false" customHeight="false" hidden="false" ht="12.1" outlineLevel="0" r="166">
      <c r="A166" s="5" t="s">
        <f>=HYPERLINK("https://www.leilaoonline.net/lote/detalhe/241847", "7002")</f>
      </c>
      <c r="B166" s="4" t="s">
        <f>=HYPERLINK("https://www.leilaoonline.net/lote/detalhe/241847", " Compressor de Ar Comprimido Fabricante . WAYNE")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2.500,00</t>
        </is>
      </c>
      <c r="F166" s="4" t="inlineStr">
        <is>
          <t>100.00</t>
        </is>
      </c>
    </row>
    <row collapsed="false" customFormat="false" customHeight="false" hidden="false" ht="12.1" outlineLevel="0" r="167">
      <c r="A167" s="5" t="s">
        <f>=HYPERLINK("https://www.leilaoonline.net/lote/detalhe/241846", "7003")</f>
      </c>
      <c r="B167" s="4" t="s">
        <f>=HYPERLINK("https://www.leilaoonline.net/lote/detalhe/241846", " Compressor de Ar Comprimido Fabricante . WAYNE")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2.500,00</t>
        </is>
      </c>
      <c r="F167" s="4" t="inlineStr">
        <is>
          <t>100.00</t>
        </is>
      </c>
    </row>
    <row collapsed="false" customFormat="false" customHeight="false" hidden="false" ht="12.1" outlineLevel="0" r="168">
      <c r="A168" s="5" t="s">
        <f>=HYPERLINK("https://www.leilaoonline.net/lote/detalhe/241852", "7004")</f>
      </c>
      <c r="B168" s="4" t="s">
        <f>=HYPERLINK("https://www.leilaoonline.net/lote/detalhe/241852", " Compressor de Ar Comprimido Fabricante . WAYNE")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2.500,00</t>
        </is>
      </c>
      <c r="F168" s="4" t="inlineStr">
        <is>
          <t>100.00</t>
        </is>
      </c>
    </row>
    <row collapsed="false" customFormat="false" customHeight="false" hidden="false" ht="12.1" outlineLevel="0" r="169">
      <c r="A169" s="5" t="s">
        <f>=HYPERLINK("https://www.leilaoonline.net/lote/detalhe/241849", "7005")</f>
      </c>
      <c r="B169" s="4" t="s">
        <f>=HYPERLINK("https://www.leilaoonline.net/lote/detalhe/241849", " COMPRESSOR DE AR SCHULTZ")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2.000,00</t>
        </is>
      </c>
      <c r="F169" s="4" t="inlineStr">
        <is>
          <t>100.00</t>
        </is>
      </c>
    </row>
    <row collapsed="false" customFormat="false" customHeight="false" hidden="false" ht="12.1" outlineLevel="0" r="170">
      <c r="A170" s="5" t="s">
        <f>=HYPERLINK("https://www.leilaoonline.net/lote/detalhe/241850", "7006")</f>
      </c>
      <c r="B170" s="4" t="s">
        <f>=HYPERLINK("https://www.leilaoonline.net/lote/detalhe/241850", " Máquina de suco de laranja Industrial.")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3.500,00</t>
        </is>
      </c>
      <c r="F170" s="4" t="inlineStr">
        <is>
          <t>100.00</t>
        </is>
      </c>
    </row>
    <row collapsed="false" customFormat="false" customHeight="false" hidden="false" ht="12.1" outlineLevel="0" r="171">
      <c r="A171" s="5" t="s">
        <f>=HYPERLINK("https://www.leilaoonline.net/lote/detalhe/241814", "7014")</f>
      </c>
      <c r="B171" s="4" t="s">
        <f>=HYPERLINK("https://www.leilaoonline.net/lote/detalhe/241814", "CARRETA REBOQUE BAÚ ANO 2022 (SEM  USO)")</f>
      </c>
      <c r="C171" s="4" t="inlineStr">
        <is>
          <t>Não vendido</t>
        </is>
      </c>
      <c r="D171" s="4" t="inlineStr">
        <is>
          <t>0</t>
        </is>
      </c>
      <c r="E171" s="5" t="inlineStr">
        <is>
          <t>8.500,00</t>
        </is>
      </c>
      <c r="F171" s="4" t="inlineStr">
        <is>
          <t>250.00</t>
        </is>
      </c>
    </row>
    <row collapsed="false" customFormat="false" customHeight="false" hidden="false" ht="12.1" outlineLevel="0" r="172">
      <c r="A172" s="5" t="s">
        <f>=HYPERLINK("https://www.leilaoonline.net/lote/detalhe/241835", "7020")</f>
      </c>
      <c r="B172" s="4" t="s">
        <f>=HYPERLINK("https://www.leilaoonline.net/lote/detalhe/241835", " BALANÇAS PARA AUTOMAÇÃO - 4PÇS (COD.03)")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4.000,00</t>
        </is>
      </c>
      <c r="F172" s="4" t="inlineStr">
        <is>
          <t>250.00</t>
        </is>
      </c>
    </row>
    <row collapsed="false" customFormat="false" customHeight="false" hidden="false" ht="12.1" outlineLevel="0" r="173">
      <c r="A173" s="5" t="s">
        <f>=HYPERLINK("https://www.leilaoonline.net/lote/detalhe/241840", "7021")</f>
      </c>
      <c r="B173" s="4" t="s">
        <f>=HYPERLINK("https://www.leilaoonline.net/lote/detalhe/241840", " PROTETOR DE SERRA CIRCULAR - 5PÇS(COD. 05)")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300,00</t>
        </is>
      </c>
      <c r="F173" s="4" t="inlineStr">
        <is>
          <t>100.00</t>
        </is>
      </c>
    </row>
    <row collapsed="false" customFormat="false" customHeight="false" hidden="false" ht="12.1" outlineLevel="0" r="174">
      <c r="A174" s="5" t="s">
        <f>=HYPERLINK("https://www.leilaoonline.net/lote/detalhe/241836", "7022")</f>
      </c>
      <c r="B174" s="4" t="s">
        <f>=HYPERLINK("https://www.leilaoonline.net/lote/detalhe/241836", " ROSQUEADEIRA DE TUBOS E CABEÇOTES - 4PÇS(COD.06)")</f>
      </c>
      <c r="C174" s="4" t="inlineStr">
        <is>
          <t>Não vendido</t>
        </is>
      </c>
      <c r="D174" s="4" t="inlineStr">
        <is>
          <t>0</t>
        </is>
      </c>
      <c r="E174" s="5" t="inlineStr">
        <is>
          <t>1.700,00</t>
        </is>
      </c>
      <c r="F174" s="4" t="inlineStr">
        <is>
          <t>200.00</t>
        </is>
      </c>
    </row>
    <row collapsed="false" customFormat="false" customHeight="false" hidden="false" ht="12.1" outlineLevel="0" r="175">
      <c r="A175" s="5" t="s">
        <f>=HYPERLINK("https://www.leilaoonline.net/lote/detalhe/241838", "7023")</f>
      </c>
      <c r="B175" s="4" t="s">
        <f>=HYPERLINK("https://www.leilaoonline.net/lote/detalhe/241838", " CAIXAS DE HIDRANTES - 4PÇS(COD.07)")</f>
      </c>
      <c r="C175" s="4" t="inlineStr">
        <is>
          <t>Não vendido</t>
        </is>
      </c>
      <c r="D175" s="4" t="inlineStr">
        <is>
          <t>0</t>
        </is>
      </c>
      <c r="E175" s="5" t="inlineStr">
        <is>
          <t>900,00</t>
        </is>
      </c>
      <c r="F175" s="4" t="inlineStr">
        <is>
          <t>100.00</t>
        </is>
      </c>
    </row>
    <row collapsed="false" customFormat="false" customHeight="false" hidden="false" ht="12.1" outlineLevel="0" r="176">
      <c r="A176" s="5" t="s">
        <f>=HYPERLINK("https://www.leilaoonline.net/lote/detalhe/241837", "7025")</f>
      </c>
      <c r="B176" s="4" t="s">
        <f>=HYPERLINK("https://www.leilaoonline.net/lote/detalhe/241837", " MANGUEIRAS DE BORRACHA SINTÉTICA 3/4" X 10.000MM - APROX. 45 PÇS(COD.10)")</f>
      </c>
      <c r="C176" s="4" t="inlineStr">
        <is>
          <t>Não vendido</t>
        </is>
      </c>
      <c r="D176" s="4" t="inlineStr">
        <is>
          <t>0</t>
        </is>
      </c>
      <c r="E176" s="5" t="inlineStr">
        <is>
          <t>3.000,00</t>
        </is>
      </c>
      <c r="F176" s="4" t="inlineStr">
        <is>
          <t>250.00</t>
        </is>
      </c>
    </row>
    <row collapsed="false" customFormat="false" customHeight="false" hidden="false" ht="12.1" outlineLevel="0" r="177">
      <c r="A177" s="5" t="s">
        <f>=HYPERLINK("https://www.leilaoonline.net/lote/detalhe/241842", "7030")</f>
      </c>
      <c r="B177" s="4" t="s">
        <f>=HYPERLINK("https://www.leilaoonline.net/lote/detalhe/241842", " [ LANCES POR KG ] APROX. 4,5 TONELADAS - COLUNA DE MONTANTE MARCA ÁGUIA COM 6,30 DE COMPRIMENTO APROX. 120 PÇS(COD.28)")</f>
      </c>
      <c r="C177" s="4" t="inlineStr">
        <is>
          <t>Não vendido</t>
        </is>
      </c>
      <c r="D177" s="4" t="inlineStr">
        <is>
          <t>0</t>
        </is>
      </c>
      <c r="E177" s="5" t="inlineStr">
        <is>
          <t>4,50</t>
        </is>
      </c>
      <c r="F177" s="4" t="inlineStr">
        <is>
          <t>0.30</t>
        </is>
      </c>
    </row>
    <row collapsed="false" customFormat="false" customHeight="false" hidden="false" ht="12.1" outlineLevel="0" r="178">
      <c r="A178" s="5" t="s">
        <f>=HYPERLINK("https://www.leilaoonline.net/lote/detalhe/241843", "7032")</f>
      </c>
      <c r="B178" s="4" t="s">
        <f>=HYPERLINK("https://www.leilaoonline.net/lote/detalhe/241843", " 16 MONTANTES COM 10 M DE ALTURA E 3 MONTANTES COM 8 M DE ALTURA - DESMONTADOS(COD.32)")</f>
      </c>
      <c r="C178" s="4" t="inlineStr">
        <is>
          <t>Não vendido</t>
        </is>
      </c>
      <c r="D178" s="4" t="inlineStr">
        <is>
          <t>0</t>
        </is>
      </c>
      <c r="E178" s="5" t="inlineStr">
        <is>
          <t>17.000,00</t>
        </is>
      </c>
      <c r="F178" s="4" t="inlineStr">
        <is>
          <t>350.00</t>
        </is>
      </c>
    </row>
    <row collapsed="false" customFormat="false" customHeight="false" hidden="false" ht="12.1" outlineLevel="0" r="179">
      <c r="A179" s="5" t="s">
        <f>=HYPERLINK("https://www.leilaoonline.net/lote/detalhe/241844", "7033")</f>
      </c>
      <c r="B179" s="4" t="s">
        <f>=HYPERLINK("https://www.leilaoonline.net/lote/detalhe/241844", " [ LANCES POR KG ] APROX. 900 KG - LONGARINAS ÁGUIA 1,40(COD.34)")</f>
      </c>
      <c r="C179" s="4" t="inlineStr">
        <is>
          <t>Não vendido</t>
        </is>
      </c>
      <c r="D179" s="4" t="inlineStr">
        <is>
          <t>0</t>
        </is>
      </c>
      <c r="E179" s="5" t="inlineStr">
        <is>
          <t>5,50</t>
        </is>
      </c>
      <c r="F179" s="4" t="inlineStr">
        <is>
          <t>0.30</t>
        </is>
      </c>
    </row>
    <row collapsed="false" customFormat="false" customHeight="false" hidden="false" ht="12.1" outlineLevel="0" r="180">
      <c r="A180" s="5" t="s">
        <f>=HYPERLINK("https://www.leilaoonline.net/lote/detalhe/241845", "7034")</f>
      </c>
      <c r="B180" s="4" t="s">
        <f>=HYPERLINK("https://www.leilaoonline.net/lote/detalhe/241845", " [ LANCES POR KG ]  APROX. 98 LONGARINAS CINZAS 2,70 PARA PALLETE - Aprox. 1.500 KG(COD.36)")</f>
      </c>
      <c r="C180" s="4" t="inlineStr">
        <is>
          <t>Não vendido</t>
        </is>
      </c>
      <c r="D180" s="4" t="inlineStr">
        <is>
          <t>0</t>
        </is>
      </c>
      <c r="E180" s="5" t="inlineStr">
        <is>
          <t>4,50</t>
        </is>
      </c>
      <c r="F180" s="4" t="inlineStr">
        <is>
          <t>0.30</t>
        </is>
      </c>
    </row>
    <row collapsed="false" customFormat="false" customHeight="false" hidden="false" ht="12.1" outlineLevel="0" r="181">
      <c r="A181" s="5" t="s">
        <f>=HYPERLINK("https://www.leilaoonline.net/lote/detalhe/242476", "7035")</f>
      </c>
      <c r="B181" s="4" t="s">
        <f>=HYPERLINK("https://www.leilaoonline.net/lote/detalhe/242476", "APROX. 123 LUMINÁRIAS DE LED - SENDO: PAINEL QUADRADO 60X62 - 104PÇS - 1240X310 5PÇS  / RED 400MM 8PÇS / POSTE 6PÇS   ( COD. 37)")</f>
      </c>
      <c r="C181" s="4" t="inlineStr">
        <is>
          <t>Não vendido</t>
        </is>
      </c>
      <c r="D181" s="4" t="inlineStr">
        <is>
          <t>0</t>
        </is>
      </c>
      <c r="E181" s="5" t="inlineStr">
        <is>
          <t>8.000,00</t>
        </is>
      </c>
      <c r="F181" s="4" t="inlineStr">
        <is>
          <t>200.00</t>
        </is>
      </c>
    </row>
    <row collapsed="false" customFormat="false" customHeight="false" hidden="false" ht="12.1" outlineLevel="0" r="182">
      <c r="A182" s="5" t="s">
        <f>=HYPERLINK("https://www.leilaoonline.net/lote/detalhe/242477", "7036")</f>
      </c>
      <c r="B182" s="4" t="s">
        <f>=HYPERLINK("https://www.leilaoonline.net/lote/detalhe/242477", "APROX.  500 CHAVES MANUAIS / COMBINADA/BOCA E ESTRIA (COD. 38)")</f>
      </c>
      <c r="C182" s="4" t="inlineStr">
        <is>
          <t>Não vendido</t>
        </is>
      </c>
      <c r="D182" s="4" t="inlineStr">
        <is>
          <t>0</t>
        </is>
      </c>
      <c r="E182" s="5" t="inlineStr">
        <is>
          <t>3.800,00</t>
        </is>
      </c>
      <c r="F182" s="4" t="inlineStr">
        <is>
          <t>200.00</t>
        </is>
      </c>
    </row>
    <row collapsed="false" customFormat="false" customHeight="false" hidden="false" ht="12.1" outlineLevel="0" r="183">
      <c r="A183" s="5" t="s">
        <f>=HYPERLINK("https://www.leilaoonline.net/lote/detalhe/242478", "7037")</f>
      </c>
      <c r="B183" s="4" t="s">
        <f>=HYPERLINK("https://www.leilaoonline.net/lote/detalhe/242478", "13 BOMBAS DIVERSOS MODELOS E TAMANHOS (COD. 39)")</f>
      </c>
      <c r="C183" s="4" t="inlineStr">
        <is>
          <t>Não vendido</t>
        </is>
      </c>
      <c r="D183" s="4" t="inlineStr">
        <is>
          <t>0</t>
        </is>
      </c>
      <c r="E183" s="5" t="inlineStr">
        <is>
          <t>2.500,00</t>
        </is>
      </c>
      <c r="F183" s="4" t="inlineStr">
        <is>
          <t>200.00</t>
        </is>
      </c>
    </row>
    <row collapsed="false" customFormat="false" customHeight="false" hidden="false" ht="12.1" outlineLevel="0" r="184">
      <c r="A184" s="5" t="s">
        <f>=HYPERLINK("https://www.leilaoonline.net/lote/detalhe/243247", "7038")</f>
      </c>
      <c r="B184" s="4" t="s">
        <f>=HYPERLINK("https://www.leilaoonline.net/lote/detalhe/243247", "308 UNIDADES - LONGARINAS COMPRIMENTO 2,22 MTS. (COD. 40)")</f>
      </c>
      <c r="C184" s="4" t="inlineStr">
        <is>
          <t>Não vendido</t>
        </is>
      </c>
      <c r="D184" s="4" t="inlineStr">
        <is>
          <t>0</t>
        </is>
      </c>
      <c r="E184" s="5" t="inlineStr">
        <is>
          <t>19.000,00</t>
        </is>
      </c>
      <c r="F184" s="4" t="inlineStr">
        <is>
          <t>300.00</t>
        </is>
      </c>
    </row>
    <row collapsed="false" customFormat="false" customHeight="false" hidden="false" ht="12.1" outlineLevel="0" r="185">
      <c r="A185" s="5" t="s">
        <f>=HYPERLINK("https://www.leilaoonline.net/lote/detalhe/243449", "7039")</f>
      </c>
      <c r="B185" s="4" t="s">
        <f>=HYPERLINK("https://www.leilaoonline.net/lote/detalhe/243449", "[ VÍDEOS ] Aprox. 20 ESTRUTURAS DE AÇO PARA ARMAZENAGEM DE TUBOS - APENAS AS ESTRUTURAS (COD. 41)")</f>
      </c>
      <c r="C185" s="4" t="inlineStr">
        <is>
          <t>Não vendido</t>
        </is>
      </c>
      <c r="D185" s="4" t="inlineStr">
        <is>
          <t>0</t>
        </is>
      </c>
      <c r="E185" s="5" t="inlineStr">
        <is>
          <t>3.800,00</t>
        </is>
      </c>
      <c r="F185" s="4" t="inlineStr">
        <is>
          <t>300.00</t>
        </is>
      </c>
    </row>
    <row collapsed="false" customFormat="false" customHeight="false" hidden="false" ht="12.1" outlineLevel="0" r="186">
      <c r="A186" s="5" t="s">
        <f>=HYPERLINK("https://www.leilaoonline.net/lote/detalhe/241829", "7040")</f>
      </c>
      <c r="B186" s="4" t="s">
        <f>=HYPERLINK("https://www.leilaoonline.net/lote/detalhe/241829", "Dois Rompedores Montamber SC-36 ano 2011. SEM USO")</f>
      </c>
      <c r="C186" s="4" t="inlineStr">
        <is>
          <t>Não vendido</t>
        </is>
      </c>
      <c r="D186" s="4" t="inlineStr">
        <is>
          <t>0</t>
        </is>
      </c>
      <c r="E186" s="5" t="inlineStr">
        <is>
          <t>15.000,00</t>
        </is>
      </c>
      <c r="F186" s="4" t="inlineStr">
        <is>
          <t>750.00</t>
        </is>
      </c>
    </row>
    <row collapsed="false" customFormat="false" customHeight="false" hidden="false" ht="12.1" outlineLevel="0" r="187">
      <c r="A187" s="5" t="s">
        <f>=HYPERLINK("https://www.leilaoonline.net/lote/detalhe/241879", "8001")</f>
      </c>
      <c r="B187" s="4" t="s">
        <f>=HYPERLINK("https://www.leilaoonline.net/lote/detalhe/241879", " [ LANCES POR METRO ] Aprox. 624m de Cabo de Alumínio Protegido BRASCOOPER ANTI-TRACKING 90 graus – XLPE - 185mm 15KV")</f>
      </c>
      <c r="C187" s="4" t="inlineStr">
        <is>
          <t>Não vendido</t>
        </is>
      </c>
      <c r="D187" s="4" t="inlineStr">
        <is>
          <t>0</t>
        </is>
      </c>
      <c r="E187" s="5" t="inlineStr">
        <is>
          <t>25,00</t>
        </is>
      </c>
      <c r="F187" s="4" t="inlineStr">
        <is>
          <t>1.00</t>
        </is>
      </c>
    </row>
    <row collapsed="false" customFormat="false" customHeight="false" hidden="false" ht="12.1" outlineLevel="0" r="188">
      <c r="A188" s="5" t="s">
        <f>=HYPERLINK("https://www.leilaoonline.net/lote/detalhe/241878", "8002")</f>
      </c>
      <c r="B188" s="4" t="s">
        <f>=HYPERLINK("https://www.leilaoonline.net/lote/detalhe/241878", " [ LANCES POR METRO ] Aprox. 380m de Cabo de Alumínio Protegido BRASCOOPER ANTI-TRACKING 90 graus – XLPE - 185mm 15KV")</f>
      </c>
      <c r="C188" s="4" t="inlineStr">
        <is>
          <t>Não vendido</t>
        </is>
      </c>
      <c r="D188" s="4" t="inlineStr">
        <is>
          <t>0</t>
        </is>
      </c>
      <c r="E188" s="5" t="inlineStr">
        <is>
          <t>20,00</t>
        </is>
      </c>
      <c r="F188" s="4" t="inlineStr">
        <is>
          <t>1.00</t>
        </is>
      </c>
    </row>
    <row collapsed="false" customFormat="false" customHeight="false" hidden="false" ht="12.1" outlineLevel="0" r="189">
      <c r="A189" s="5" t="s">
        <f>=HYPERLINK("https://www.leilaoonline.net/lote/detalhe/241871", "8003")</f>
      </c>
      <c r="B189" s="4" t="s">
        <f>=HYPERLINK("https://www.leilaoonline.net/lote/detalhe/241871", " [ LANCES POR METRO ] Aprox. 305m de Cabo de Alumínio Protegido BRASCOOPER ANTI-TRACKING 90 graus – XLPE - 185mm 15KV")</f>
      </c>
      <c r="C189" s="4" t="inlineStr">
        <is>
          <t>Não vendido</t>
        </is>
      </c>
      <c r="D189" s="4" t="inlineStr">
        <is>
          <t>0</t>
        </is>
      </c>
      <c r="E189" s="5" t="inlineStr">
        <is>
          <t>20,00</t>
        </is>
      </c>
      <c r="F189" s="4" t="inlineStr">
        <is>
          <t>1.00</t>
        </is>
      </c>
    </row>
    <row collapsed="false" customFormat="false" customHeight="false" hidden="false" ht="12.1" outlineLevel="0" r="190">
      <c r="A190" s="5" t="s">
        <f>=HYPERLINK("https://www.leilaoonline.net/lote/detalhe/241875", "8004")</f>
      </c>
      <c r="B190" s="4" t="s">
        <f>=HYPERLINK("https://www.leilaoonline.net/lote/detalhe/241875", " [ LANCES POR METRO ] Aprox. 520m de Cabo de Alumínio Protegido BRASCOOPER ANTI-TRACKING 90 graus – XLPE - 185mm 15KV")</f>
      </c>
      <c r="C190" s="4" t="inlineStr">
        <is>
          <t>Não vendido</t>
        </is>
      </c>
      <c r="D190" s="4" t="inlineStr">
        <is>
          <t>0</t>
        </is>
      </c>
      <c r="E190" s="5" t="inlineStr">
        <is>
          <t>20,00</t>
        </is>
      </c>
      <c r="F190" s="4" t="inlineStr">
        <is>
          <t>1.00</t>
        </is>
      </c>
    </row>
    <row collapsed="false" customFormat="false" customHeight="false" hidden="false" ht="12.1" outlineLevel="0" r="191">
      <c r="A191" s="5" t="s">
        <f>=HYPERLINK("https://www.leilaoonline.net/lote/detalhe/241877", "8005")</f>
      </c>
      <c r="B191" s="4" t="s">
        <f>=HYPERLINK("https://www.leilaoonline.net/lote/detalhe/241877", " [ LANCES POR METRO ] Aprox. 339m de Cabo de Alumínio Protegido BRASCOOPER ANTI-TRACKING 90 graus – XLPE - 185mm 15KV")</f>
      </c>
      <c r="C191" s="4" t="inlineStr">
        <is>
          <t>Não vendido</t>
        </is>
      </c>
      <c r="D191" s="4" t="inlineStr">
        <is>
          <t>0</t>
        </is>
      </c>
      <c r="E191" s="5" t="inlineStr">
        <is>
          <t>20,00</t>
        </is>
      </c>
      <c r="F191" s="4" t="inlineStr">
        <is>
          <t>1.00</t>
        </is>
      </c>
    </row>
    <row collapsed="false" customFormat="false" customHeight="false" hidden="false" ht="12.1" outlineLevel="0" r="192">
      <c r="A192" s="5" t="s">
        <f>=HYPERLINK("https://www.leilaoonline.net/lote/detalhe/241872", "8006")</f>
      </c>
      <c r="B192" s="4" t="s">
        <f>=HYPERLINK("https://www.leilaoonline.net/lote/detalhe/241872", " [ LANCES POR METRO ] Aprox. 350m de Cabo de Alumínio Protegido BRASCOOPER ANTI-TRACKING 90 graus – XLPE - 185mm 15KV")</f>
      </c>
      <c r="C192" s="4" t="inlineStr">
        <is>
          <t>Não vendido</t>
        </is>
      </c>
      <c r="D192" s="4" t="inlineStr">
        <is>
          <t>0</t>
        </is>
      </c>
      <c r="E192" s="5" t="inlineStr">
        <is>
          <t>20,00</t>
        </is>
      </c>
      <c r="F192" s="4" t="inlineStr">
        <is>
          <t>1.00</t>
        </is>
      </c>
    </row>
    <row collapsed="false" customFormat="false" customHeight="false" hidden="false" ht="12.1" outlineLevel="0" r="193">
      <c r="A193" s="5" t="s">
        <f>=HYPERLINK("https://www.leilaoonline.net/lote/detalhe/241873", "8007")</f>
      </c>
      <c r="B193" s="4" t="s">
        <f>=HYPERLINK("https://www.leilaoonline.net/lote/detalhe/241873", " [ LANCES POR METRO ] Aprox. 445m de Cabo de Alumínio Protegido BRASCOOPER ANTI-TRACKING 90 graus – XLPE - 185mm 15KV")</f>
      </c>
      <c r="C193" s="4" t="inlineStr">
        <is>
          <t>Não vendido</t>
        </is>
      </c>
      <c r="D193" s="4" t="inlineStr">
        <is>
          <t>0</t>
        </is>
      </c>
      <c r="E193" s="5" t="inlineStr">
        <is>
          <t>20,00</t>
        </is>
      </c>
      <c r="F193" s="4" t="inlineStr">
        <is>
          <t>1.00</t>
        </is>
      </c>
    </row>
    <row collapsed="false" customFormat="false" customHeight="false" hidden="false" ht="12.1" outlineLevel="0" r="194">
      <c r="A194" s="5" t="s">
        <f>=HYPERLINK("https://www.leilaoonline.net/lote/detalhe/241876", "8008")</f>
      </c>
      <c r="B194" s="4" t="s">
        <f>=HYPERLINK("https://www.leilaoonline.net/lote/detalhe/241876", " [ LANCES POR METRO ] Aprox. 420m de Cabo de Alumínio Protegido BRASCOOPER ANTI-TRACKING 90 graus – XLPE - 185mm 15KV")</f>
      </c>
      <c r="C194" s="4" t="inlineStr">
        <is>
          <t>Não vendido</t>
        </is>
      </c>
      <c r="D194" s="4" t="inlineStr">
        <is>
          <t>0</t>
        </is>
      </c>
      <c r="E194" s="5" t="inlineStr">
        <is>
          <t>20,00</t>
        </is>
      </c>
      <c r="F194" s="4" t="inlineStr">
        <is>
          <t>1.00</t>
        </is>
      </c>
    </row>
    <row collapsed="false" customFormat="false" customHeight="false" hidden="false" ht="12.1" outlineLevel="0" r="195">
      <c r="A195" s="5" t="s">
        <f>=HYPERLINK("https://www.leilaoonline.net/lote/detalhe/241874", "8009")</f>
      </c>
      <c r="B195" s="4" t="s">
        <f>=HYPERLINK("https://www.leilaoonline.net/lote/detalhe/241874", " [ LANCES POR METRO ] Aprox. 100m de Cabo de Alumínio Protegido BRASCOOPER ANTI-TRACKING 90 graus – XLPE - 185mm 15KV")</f>
      </c>
      <c r="C195" s="4" t="inlineStr">
        <is>
          <t>Não vendido</t>
        </is>
      </c>
      <c r="D195" s="4" t="inlineStr">
        <is>
          <t>0</t>
        </is>
      </c>
      <c r="E195" s="5" t="inlineStr">
        <is>
          <t>20,00</t>
        </is>
      </c>
      <c r="F195" s="4" t="inlineStr">
        <is>
          <t>1.00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2026-09-29T04:45:47.00Z</dcterms:created>
  <dc:creator>Tellks Tecnologia</dc:creator>
  <cp:revision>0</cp:revision>
</cp:coreProperties>
</file>