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Lotes" sheetId="1" state="visible" r:id="rId2"/>
  </sheet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22"/>
      <color rgb="FF1C4E61"/>
      <b val="true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4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5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false" applyFont="true" applyProtection="false" borderId="0" fillId="0" fontId="5" numFmtId="165" xfId="0">
      <alignment horizontal="right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F9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5" min="1" style="0" width="11.5"/>
  </cols>
  <sheetData>
    <row collapsed="false" customFormat="false" customHeight="false" hidden="false" ht="12.1" outlineLevel="0" r="1">
      <c r="A1" s="1"/>
      <c r="B1" s="1"/>
      <c r="C1" s="1"/>
    </row>
    <row collapsed="false" customFormat="false" customHeight="false" hidden="false" ht="12.1" outlineLevel="0" r="2">
      <c r="A2" s="2" t="inlineStr">
        <is>
          <t>LEILÃO ONLINE.NET</t>
        </is>
      </c>
      <c r="B2" s="2"/>
      <c r="C2" s="2"/>
      <c r="D2" s="2"/>
      <c r="E2" s="2"/>
    </row>
    <row collapsed="false" customFormat="false" customHeight="false" hidden="false" ht="12.1" outlineLevel="0" r="3">
      <c r="A3" s="1"/>
      <c r="B3" s="1"/>
      <c r="C3" s="1"/>
    </row>
    <row collapsed="false" customFormat="false" customHeight="false" hidden="false" ht="12.1" outlineLevel="0" r="4">
      <c r="A4" s="1"/>
      <c r="B4" s="1"/>
      <c r="C4" s="1"/>
    </row>
    <row collapsed="false" customFormat="false" customHeight="false" hidden="false" ht="12.1" outlineLevel="0" r="5">
      <c r="A5" s="1"/>
      <c r="B5" s="1"/>
      <c r="C5" s="1"/>
    </row>
    <row collapsed="false" customFormat="false" customHeight="false" hidden="false" ht="12.1" outlineLevel="0" r="6">
      <c r="A6" s="3" t="inlineStr">
        <is>
          <t>Leilão</t>
        </is>
      </c>
      <c r="B6" s="4" t="inlineStr">
        <is>
          <t>EQUIPAMENTOS INDUSTRIAIS E INFORMÁTICA</t>
        </is>
      </c>
      <c r="C6" s="4"/>
      <c r="D6" s="4"/>
      <c r="E6" s="4"/>
      <c r="F6" s="4"/>
    </row>
    <row collapsed="false" customFormat="false" customHeight="false" hidden="false" ht="12.1" outlineLevel="0" r="7">
      <c r="A7" s="3" t="inlineStr">
        <is>
          <t>Data</t>
        </is>
      </c>
      <c r="B7" s="4" t="inlineStr">
        <is>
          <t>04/12/2024 11:00</t>
        </is>
      </c>
      <c r="C7" s="4"/>
      <c r="D7" s="4"/>
      <c r="E7" s="4"/>
      <c r="F7" s="4"/>
    </row>
    <row collapsed="false" customFormat="false" customHeight="false" hidden="false" ht="12.1" outlineLevel="0" r="8">
      <c r="A8" s="3" t="inlineStr">
        <is>
          <t>Leiloeiro</t>
        </is>
      </c>
      <c r="B8" s="4" t="inlineStr">
        <is>
          <t>Guilherme O Rossi</t>
        </is>
      </c>
      <c r="C8" s="4"/>
      <c r="D8" s="4"/>
      <c r="E8" s="4"/>
      <c r="F8" s="4"/>
    </row>
    <row collapsed="false" customFormat="false" customHeight="false" hidden="false" ht="12.1" outlineLevel="0" r="9">
      <c r="A9" s="1"/>
      <c r="B9" s="1"/>
      <c r="C9" s="1"/>
    </row>
    <row collapsed="false" customFormat="false" customHeight="false" hidden="false" ht="12.1" outlineLevel="0" r="10">
      <c r="A10" s="3" t="inlineStr">
        <is>
          <t>Lote</t>
        </is>
      </c>
      <c r="B10" s="3" t="inlineStr">
        <is>
          <t>Descrição</t>
        </is>
      </c>
      <c r="C10" s="3" t="inlineStr">
        <is>
          <t>Status</t>
        </is>
      </c>
      <c r="D10" s="3" t="inlineStr">
        <is>
          <t>Lances</t>
        </is>
      </c>
      <c r="E10" s="3" t="inlineStr">
        <is>
          <t>Lance atual</t>
        </is>
      </c>
      <c r="F10" s="3" t="inlineStr">
        <is>
          <t>Inc. mínimo</t>
        </is>
      </c>
    </row>
    <row collapsed="false" customFormat="false" customHeight="false" hidden="false" ht="12.1" outlineLevel="0" r="11">
      <c r="A11" s="5" t="s">
        <f>=HYPERLINK("https://www.leilaoonline.net/lote/detalhe/257707", "001")</f>
      </c>
      <c r="B11" s="4" t="s">
        <f>=HYPERLINK("https://www.leilaoonline.net/lote/detalhe/257707", "BOMBA DE VÁCUO")</f>
      </c>
      <c r="C11" s="4" t="inlineStr">
        <is>
          <t>Não vendido</t>
        </is>
      </c>
      <c r="D11" s="4" t="inlineStr">
        <is>
          <t>0</t>
        </is>
      </c>
      <c r="E11" s="5" t="inlineStr">
        <is>
          <t>200,00</t>
        </is>
      </c>
      <c r="F11" s="4" t="inlineStr">
        <is>
          <t>50.00</t>
        </is>
      </c>
    </row>
    <row collapsed="false" customFormat="false" customHeight="false" hidden="false" ht="12.1" outlineLevel="0" r="12">
      <c r="A12" s="5" t="s">
        <f>=HYPERLINK("https://www.leilaoonline.net/lote/detalhe/257708", "002")</f>
      </c>
      <c r="B12" s="4" t="s">
        <f>=HYPERLINK("https://www.leilaoonline.net/lote/detalhe/257708", "TANQUINHO")</f>
      </c>
      <c r="C12" s="4" t="inlineStr">
        <is>
          <t>Não vendido</t>
        </is>
      </c>
      <c r="D12" s="4" t="inlineStr">
        <is>
          <t>0</t>
        </is>
      </c>
      <c r="E12" s="5" t="inlineStr">
        <is>
          <t>100,00</t>
        </is>
      </c>
      <c r="F12" s="4" t="inlineStr">
        <is>
          <t>50.00</t>
        </is>
      </c>
    </row>
    <row collapsed="false" customFormat="false" customHeight="false" hidden="false" ht="12.1" outlineLevel="0" r="13">
      <c r="A13" s="5" t="s">
        <f>=HYPERLINK("https://www.leilaoonline.net/lote/detalhe/257709", "003")</f>
      </c>
      <c r="B13" s="4" t="s">
        <f>=HYPERLINK("https://www.leilaoonline.net/lote/detalhe/257709", "03 PALETES, CHAVES PANCADA E CHAVES ESPINHA. MEDIDAS DIVERSAS")</f>
      </c>
      <c r="C13" s="4" t="inlineStr">
        <is>
          <t>Não vendido</t>
        </is>
      </c>
      <c r="D13" s="4" t="inlineStr">
        <is>
          <t>19</t>
        </is>
      </c>
      <c r="E13" s="5" t="inlineStr">
        <is>
          <t>1.100,00</t>
        </is>
      </c>
      <c r="F13" s="4" t="inlineStr">
        <is>
          <t>50.00</t>
        </is>
      </c>
    </row>
    <row collapsed="false" customFormat="false" customHeight="false" hidden="false" ht="12.1" outlineLevel="0" r="14">
      <c r="A14" s="5" t="s">
        <f>=HYPERLINK("https://www.leilaoonline.net/lote/detalhe/257710", "004")</f>
      </c>
      <c r="B14" s="4" t="s">
        <f>=HYPERLINK("https://www.leilaoonline.net/lote/detalhe/257710", "02 MESAS DE REFEITÓRIO DE BANCO FIXO. 8 LUGARES")</f>
      </c>
      <c r="C14" s="4" t="inlineStr">
        <is>
          <t>Não vendido</t>
        </is>
      </c>
      <c r="D14" s="4" t="inlineStr">
        <is>
          <t>0</t>
        </is>
      </c>
      <c r="E14" s="5" t="inlineStr">
        <is>
          <t>100,00</t>
        </is>
      </c>
      <c r="F14" s="4" t="inlineStr">
        <is>
          <t>50.00</t>
        </is>
      </c>
    </row>
    <row collapsed="false" customFormat="false" customHeight="false" hidden="false" ht="12.1" outlineLevel="0" r="15">
      <c r="A15" s="5" t="s">
        <f>=HYPERLINK("https://www.leilaoonline.net/lote/detalhe/257711", "005")</f>
      </c>
      <c r="B15" s="4" t="s">
        <f>=HYPERLINK("https://www.leilaoonline.net/lote/detalhe/257711", "APROX. 26 AUTO TRAFOS")</f>
      </c>
      <c r="C15" s="4" t="inlineStr">
        <is>
          <t>Vendido</t>
        </is>
      </c>
      <c r="D15" s="4" t="inlineStr">
        <is>
          <t>25</t>
        </is>
      </c>
      <c r="E15" s="5" t="inlineStr">
        <is>
          <t>2.600,00</t>
        </is>
      </c>
      <c r="F15" s="4" t="inlineStr">
        <is>
          <t>100.00</t>
        </is>
      </c>
    </row>
    <row collapsed="false" customFormat="false" customHeight="false" hidden="false" ht="12.1" outlineLevel="0" r="16">
      <c r="A16" s="5" t="s">
        <f>=HYPERLINK("https://www.leilaoonline.net/lote/detalhe/257712", "006")</f>
      </c>
      <c r="B16" s="4" t="s">
        <f>=HYPERLINK("https://www.leilaoonline.net/lote/detalhe/257712", "APROX. 65 TELHAS TERMOISOLANTES DE 6M")</f>
      </c>
      <c r="C16" s="4" t="inlineStr">
        <is>
          <t>Vendido</t>
        </is>
      </c>
      <c r="D16" s="4" t="inlineStr">
        <is>
          <t>85</t>
        </is>
      </c>
      <c r="E16" s="5" t="inlineStr">
        <is>
          <t>12.000,00</t>
        </is>
      </c>
      <c r="F16" s="4" t="inlineStr">
        <is>
          <t>100.00</t>
        </is>
      </c>
    </row>
    <row collapsed="false" customFormat="false" customHeight="false" hidden="false" ht="12.1" outlineLevel="0" r="17">
      <c r="A17" s="5" t="s">
        <f>=HYPERLINK("https://www.leilaoonline.net/lote/detalhe/257395", "007")</f>
      </c>
      <c r="B17" s="4" t="s">
        <f>=HYPERLINK("https://www.leilaoonline.net/lote/detalhe/257395", "02 ESTUFAS")</f>
      </c>
      <c r="C17" s="4" t="inlineStr">
        <is>
          <t>Não vendido</t>
        </is>
      </c>
      <c r="D17" s="4" t="inlineStr">
        <is>
          <t>0</t>
        </is>
      </c>
      <c r="E17" s="5" t="inlineStr">
        <is>
          <t>500,00</t>
        </is>
      </c>
      <c r="F17" s="4" t="inlineStr">
        <is>
          <t>100.00</t>
        </is>
      </c>
    </row>
    <row collapsed="false" customFormat="false" customHeight="false" hidden="false" ht="12.1" outlineLevel="0" r="18">
      <c r="A18" s="5" t="s">
        <f>=HYPERLINK("https://www.leilaoonline.net/lote/detalhe/257390", "008")</f>
      </c>
      <c r="B18" s="4" t="s">
        <f>=HYPERLINK("https://www.leilaoonline.net/lote/detalhe/257390", "APROX. 31 REFLETORES DIVERSOS")</f>
      </c>
      <c r="C18" s="4" t="inlineStr">
        <is>
          <t>Vendido</t>
        </is>
      </c>
      <c r="D18" s="4" t="inlineStr">
        <is>
          <t>1</t>
        </is>
      </c>
      <c r="E18" s="5" t="inlineStr">
        <is>
          <t>750,00</t>
        </is>
      </c>
      <c r="F18" s="4" t="inlineStr">
        <is>
          <t>50.00</t>
        </is>
      </c>
    </row>
    <row collapsed="false" customFormat="false" customHeight="false" hidden="false" ht="12.1" outlineLevel="0" r="19">
      <c r="A19" s="5" t="s">
        <f>=HYPERLINK("https://www.leilaoonline.net/lote/detalhe/257393", "009")</f>
      </c>
      <c r="B19" s="4" t="s">
        <f>=HYPERLINK("https://www.leilaoonline.net/lote/detalhe/257393", " Aprox. 12  Impressoras HP Officejet 7110")</f>
      </c>
      <c r="C19" s="4" t="inlineStr">
        <is>
          <t>Não vendido</t>
        </is>
      </c>
      <c r="D19" s="4" t="inlineStr">
        <is>
          <t>0</t>
        </is>
      </c>
      <c r="E19" s="5" t="inlineStr">
        <is>
          <t>600,00</t>
        </is>
      </c>
      <c r="F19" s="4" t="inlineStr">
        <is>
          <t>50.00</t>
        </is>
      </c>
    </row>
    <row collapsed="false" customFormat="false" customHeight="false" hidden="false" ht="12.1" outlineLevel="0" r="20">
      <c r="A20" s="5" t="s">
        <f>=HYPERLINK("https://www.leilaoonline.net/lote/detalhe/257391", "010")</f>
      </c>
      <c r="B20" s="4" t="s">
        <f>=HYPERLINK("https://www.leilaoonline.net/lote/detalhe/257391", " RECEPTORES DE ANTENA PARABÓLICA")</f>
      </c>
      <c r="C20" s="4" t="inlineStr">
        <is>
          <t>Não vendido</t>
        </is>
      </c>
      <c r="D20" s="4" t="inlineStr">
        <is>
          <t>0</t>
        </is>
      </c>
      <c r="E20" s="5" t="inlineStr">
        <is>
          <t>100,00</t>
        </is>
      </c>
      <c r="F20" s="4" t="inlineStr">
        <is>
          <t>50.00</t>
        </is>
      </c>
    </row>
    <row collapsed="false" customFormat="false" customHeight="false" hidden="false" ht="12.1" outlineLevel="0" r="21">
      <c r="A21" s="5" t="s">
        <f>=HYPERLINK("https://www.leilaoonline.net/lote/detalhe/257392", "011")</f>
      </c>
      <c r="B21" s="4" t="s">
        <f>=HYPERLINK("https://www.leilaoonline.net/lote/detalhe/257392", " CONDULETES DIVERSOS")</f>
      </c>
      <c r="C21" s="4" t="inlineStr">
        <is>
          <t>Não vendido</t>
        </is>
      </c>
      <c r="D21" s="4" t="inlineStr">
        <is>
          <t>0</t>
        </is>
      </c>
      <c r="E21" s="5" t="inlineStr">
        <is>
          <t>500,00</t>
        </is>
      </c>
      <c r="F21" s="4" t="inlineStr">
        <is>
          <t>100.00</t>
        </is>
      </c>
    </row>
    <row collapsed="false" customFormat="false" customHeight="false" hidden="false" ht="12.1" outlineLevel="0" r="22">
      <c r="A22" s="5" t="s">
        <f>=HYPERLINK("https://www.leilaoonline.net/lote/detalhe/257394", "012")</f>
      </c>
      <c r="B22" s="4" t="s">
        <f>=HYPERLINK("https://www.leilaoonline.net/lote/detalhe/257394", " CABINE DE AUDIOMETRIA")</f>
      </c>
      <c r="C22" s="4" t="inlineStr">
        <is>
          <t>Não vendido</t>
        </is>
      </c>
      <c r="D22" s="4" t="inlineStr">
        <is>
          <t>0</t>
        </is>
      </c>
      <c r="E22" s="5" t="inlineStr">
        <is>
          <t>200,00</t>
        </is>
      </c>
      <c r="F22" s="4" t="inlineStr">
        <is>
          <t>50.00</t>
        </is>
      </c>
    </row>
    <row collapsed="false" customFormat="false" customHeight="false" hidden="false" ht="12.1" outlineLevel="0" r="23">
      <c r="A23" s="5" t="s">
        <f>=HYPERLINK("https://www.leilaoonline.net/lote/detalhe/257715", "027")</f>
      </c>
      <c r="B23" s="4" t="s">
        <f>=HYPERLINK("https://www.leilaoonline.net/lote/detalhe/257715", " PERFILADEIRA LOCKFORMER")</f>
      </c>
      <c r="C23" s="4" t="inlineStr">
        <is>
          <t>Não vendido</t>
        </is>
      </c>
      <c r="D23" s="4" t="inlineStr">
        <is>
          <t>7</t>
        </is>
      </c>
      <c r="E23" s="5" t="inlineStr">
        <is>
          <t>1.050,00</t>
        </is>
      </c>
      <c r="F23" s="4" t="inlineStr">
        <is>
          <t>100.00</t>
        </is>
      </c>
    </row>
    <row collapsed="false" customFormat="false" customHeight="false" hidden="false" ht="12.1" outlineLevel="0" r="24">
      <c r="A24" s="5" t="s">
        <f>=HYPERLINK("https://www.leilaoonline.net/lote/detalhe/257369", "104")</f>
      </c>
      <c r="B24" s="4" t="s">
        <f>=HYPERLINK("https://www.leilaoonline.net/lote/detalhe/257369", " MONITORES DIVERSOS. VEJA ESPECIFICAÇÕES")</f>
      </c>
      <c r="C24" s="4" t="inlineStr">
        <is>
          <t>Vendido</t>
        </is>
      </c>
      <c r="D24" s="4" t="inlineStr">
        <is>
          <t>3</t>
        </is>
      </c>
      <c r="E24" s="5" t="inlineStr">
        <is>
          <t>1.500,00</t>
        </is>
      </c>
      <c r="F24" s="4" t="inlineStr">
        <is>
          <t>50.00</t>
        </is>
      </c>
    </row>
    <row collapsed="false" customFormat="false" customHeight="false" hidden="false" ht="12.1" outlineLevel="0" r="25">
      <c r="A25" s="5" t="s">
        <f>=HYPERLINK("https://www.leilaoonline.net/lote/detalhe/257379", "105")</f>
      </c>
      <c r="B25" s="4" t="s">
        <f>=HYPERLINK("https://www.leilaoonline.net/lote/detalhe/257379", " ESTABILIZADORES, NOBREAKS")</f>
      </c>
      <c r="C25" s="4" t="inlineStr">
        <is>
          <t>Vendido</t>
        </is>
      </c>
      <c r="D25" s="4" t="inlineStr">
        <is>
          <t>2</t>
        </is>
      </c>
      <c r="E25" s="5" t="inlineStr">
        <is>
          <t>550,00</t>
        </is>
      </c>
      <c r="F25" s="4" t="inlineStr">
        <is>
          <t>50.00</t>
        </is>
      </c>
    </row>
    <row collapsed="false" customFormat="false" customHeight="false" hidden="false" ht="12.1" outlineLevel="0" r="26">
      <c r="A26" s="5" t="s">
        <f>=HYPERLINK("https://www.leilaoonline.net/lote/detalhe/257366", "117")</f>
      </c>
      <c r="B26" s="4" t="s">
        <f>=HYPERLINK("https://www.leilaoonline.net/lote/detalhe/257366", " APROX. 590 TRENAS")</f>
      </c>
      <c r="C26" s="4" t="inlineStr">
        <is>
          <t>Vendido</t>
        </is>
      </c>
      <c r="D26" s="4" t="inlineStr">
        <is>
          <t>1</t>
        </is>
      </c>
      <c r="E26" s="5" t="inlineStr">
        <is>
          <t>300,00</t>
        </is>
      </c>
      <c r="F26" s="4" t="inlineStr">
        <is>
          <t>50.00</t>
        </is>
      </c>
    </row>
    <row collapsed="false" customFormat="false" customHeight="false" hidden="false" ht="12.1" outlineLevel="0" r="27">
      <c r="A27" s="5" t="s">
        <f>=HYPERLINK("https://www.leilaoonline.net/lote/detalhe/257374", "118")</f>
      </c>
      <c r="B27" s="4" t="s">
        <f>=HYPERLINK("https://www.leilaoonline.net/lote/detalhe/257374", " CPUS SMS, TECLADOS, TELEFONES. VEJA ESPECIFICAÇÕES")</f>
      </c>
      <c r="C27" s="4" t="inlineStr">
        <is>
          <t>Não vendido</t>
        </is>
      </c>
      <c r="D27" s="4" t="inlineStr">
        <is>
          <t>4</t>
        </is>
      </c>
      <c r="E27" s="5" t="inlineStr">
        <is>
          <t>650,00</t>
        </is>
      </c>
      <c r="F27" s="4" t="inlineStr">
        <is>
          <t>50.00</t>
        </is>
      </c>
    </row>
    <row collapsed="false" customFormat="false" customHeight="false" hidden="false" ht="12.1" outlineLevel="0" r="28">
      <c r="A28" s="5" t="s">
        <f>=HYPERLINK("https://www.leilaoonline.net/lote/detalhe/257344", "120")</f>
      </c>
      <c r="B28" s="4" t="s">
        <f>=HYPERLINK("https://www.leilaoonline.net/lote/detalhe/257344", " IMPRESSORAS, MONITORES, CABOS DE REDE")</f>
      </c>
      <c r="C28" s="4" t="inlineStr">
        <is>
          <t>Vendido</t>
        </is>
      </c>
      <c r="D28" s="4" t="inlineStr">
        <is>
          <t>1</t>
        </is>
      </c>
      <c r="E28" s="5" t="inlineStr">
        <is>
          <t>600,00</t>
        </is>
      </c>
      <c r="F28" s="4" t="inlineStr">
        <is>
          <t>50.00</t>
        </is>
      </c>
    </row>
    <row collapsed="false" customFormat="false" customHeight="false" hidden="false" ht="12.1" outlineLevel="0" r="29">
      <c r="A29" s="5" t="s">
        <f>=HYPERLINK("https://www.leilaoonline.net/lote/detalhe/257342", "121")</f>
      </c>
      <c r="B29" s="4" t="s">
        <f>=HYPERLINK("https://www.leilaoonline.net/lote/detalhe/257342", " CABOS, NOTEBOOKS, CÂMERA, ESTABILIZADORES")</f>
      </c>
      <c r="C29" s="4" t="inlineStr">
        <is>
          <t>Não vendido</t>
        </is>
      </c>
      <c r="D29" s="4" t="inlineStr">
        <is>
          <t>0</t>
        </is>
      </c>
      <c r="E29" s="5" t="inlineStr">
        <is>
          <t>750,00</t>
        </is>
      </c>
      <c r="F29" s="4" t="inlineStr">
        <is>
          <t>100.00</t>
        </is>
      </c>
    </row>
    <row collapsed="false" customFormat="false" customHeight="false" hidden="false" ht="12.1" outlineLevel="0" r="30">
      <c r="A30" s="5" t="s">
        <f>=HYPERLINK("https://www.leilaoonline.net/lote/detalhe/257325", "124")</f>
      </c>
      <c r="B30" s="4" t="s">
        <f>=HYPERLINK("https://www.leilaoonline.net/lote/detalhe/257325", " BARÔMETROS, MÁQ. FOTOGRÁFICAS, MONITORES, TERMÔMETROS. VEJA ESPECIFICAÇÕES")</f>
      </c>
      <c r="C30" s="4" t="inlineStr">
        <is>
          <t>Não vendido</t>
        </is>
      </c>
      <c r="D30" s="4" t="inlineStr">
        <is>
          <t>0</t>
        </is>
      </c>
      <c r="E30" s="5" t="inlineStr">
        <is>
          <t>450,00</t>
        </is>
      </c>
      <c r="F30" s="4" t="inlineStr">
        <is>
          <t>50.00</t>
        </is>
      </c>
    </row>
    <row collapsed="false" customFormat="false" customHeight="false" hidden="false" ht="12.1" outlineLevel="0" r="31">
      <c r="A31" s="5" t="s">
        <f>=HYPERLINK("https://www.leilaoonline.net/lote/detalhe/257332", "125")</f>
      </c>
      <c r="B31" s="4" t="s">
        <f>=HYPERLINK("https://www.leilaoonline.net/lote/detalhe/257332", " ALICATES, MULTÍMETROS E TERMÔMETRO. VEJA ESPECIFICAÇÕES")</f>
      </c>
      <c r="C31" s="4" t="inlineStr">
        <is>
          <t>Não vendido</t>
        </is>
      </c>
      <c r="D31" s="4" t="inlineStr">
        <is>
          <t>0</t>
        </is>
      </c>
      <c r="E31" s="5" t="inlineStr">
        <is>
          <t>300,00</t>
        </is>
      </c>
      <c r="F31" s="4" t="inlineStr">
        <is>
          <t>50.00</t>
        </is>
      </c>
    </row>
    <row collapsed="false" customFormat="false" customHeight="false" hidden="false" ht="12.1" outlineLevel="0" r="32">
      <c r="A32" s="5" t="s">
        <f>=HYPERLINK("https://www.leilaoonline.net/lote/detalhe/257360", "126")</f>
      </c>
      <c r="B32" s="4" t="s">
        <f>=HYPERLINK("https://www.leilaoonline.net/lote/detalhe/257360", " TRENAS DIVERSAS. VEJA ESPECIFICAÇÕES")</f>
      </c>
      <c r="C32" s="4" t="inlineStr">
        <is>
          <t>Vendido</t>
        </is>
      </c>
      <c r="D32" s="4" t="inlineStr">
        <is>
          <t>2</t>
        </is>
      </c>
      <c r="E32" s="5" t="inlineStr">
        <is>
          <t>300,00</t>
        </is>
      </c>
      <c r="F32" s="4" t="inlineStr">
        <is>
          <t>50.00</t>
        </is>
      </c>
    </row>
    <row collapsed="false" customFormat="false" customHeight="false" hidden="false" ht="12.1" outlineLevel="0" r="33">
      <c r="A33" s="5" t="s">
        <f>=HYPERLINK("https://www.leilaoonline.net/lote/detalhe/257389", "128")</f>
      </c>
      <c r="B33" s="4" t="s">
        <f>=HYPERLINK("https://www.leilaoonline.net/lote/detalhe/257389", " MULTÍMETROS DIVERSOS. VEJA ESPECIFICAÇÕES")</f>
      </c>
      <c r="C33" s="4" t="inlineStr">
        <is>
          <t>Não vendido</t>
        </is>
      </c>
      <c r="D33" s="4" t="inlineStr">
        <is>
          <t>0</t>
        </is>
      </c>
      <c r="E33" s="5" t="inlineStr">
        <is>
          <t>750,00</t>
        </is>
      </c>
      <c r="F33" s="4" t="inlineStr">
        <is>
          <t>100.00</t>
        </is>
      </c>
    </row>
    <row collapsed="false" customFormat="false" customHeight="false" hidden="false" ht="12.1" outlineLevel="0" r="34">
      <c r="A34" s="5" t="s">
        <f>=HYPERLINK("https://www.leilaoonline.net/lote/detalhe/257377", "129")</f>
      </c>
      <c r="B34" s="4" t="s">
        <f>=HYPERLINK("https://www.leilaoonline.net/lote/detalhe/257377", " BAFÔMETRO, MEGÔMETROS, TERRÔMETRO E MICROHMIMETRO. VEJA ESPECIFICAÇÕES")</f>
      </c>
      <c r="C34" s="4" t="inlineStr">
        <is>
          <t>Não vendido</t>
        </is>
      </c>
      <c r="D34" s="4" t="inlineStr">
        <is>
          <t>0</t>
        </is>
      </c>
      <c r="E34" s="5" t="inlineStr">
        <is>
          <t>1.000,00</t>
        </is>
      </c>
      <c r="F34" s="4" t="inlineStr">
        <is>
          <t>50.00</t>
        </is>
      </c>
    </row>
    <row collapsed="false" customFormat="false" customHeight="false" hidden="false" ht="12.1" outlineLevel="0" r="35">
      <c r="A35" s="5" t="s">
        <f>=HYPERLINK("https://www.leilaoonline.net/lote/detalhe/257326", "139")</f>
      </c>
      <c r="B35" s="4" t="s">
        <f>=HYPERLINK("https://www.leilaoonline.net/lote/detalhe/257326", " APROX. 33 MICROCOMPUTADORES, 11 MONITORES, 17 TECLADOS E 7 ESTABILIZADORES")</f>
      </c>
      <c r="C35" s="4" t="inlineStr">
        <is>
          <t>Não vendido</t>
        </is>
      </c>
      <c r="D35" s="4" t="inlineStr">
        <is>
          <t>2</t>
        </is>
      </c>
      <c r="E35" s="5" t="inlineStr">
        <is>
          <t>1.300,00</t>
        </is>
      </c>
      <c r="F35" s="4" t="inlineStr">
        <is>
          <t>100.00</t>
        </is>
      </c>
    </row>
    <row collapsed="false" customFormat="false" customHeight="false" hidden="false" ht="12.1" outlineLevel="0" r="36">
      <c r="A36" s="5" t="s">
        <f>=HYPERLINK("https://www.leilaoonline.net/lote/detalhe/257351", "140")</f>
      </c>
      <c r="B36" s="4" t="s">
        <f>=HYPERLINK("https://www.leilaoonline.net/lote/detalhe/257351", " TABALARTES Y DUPLO DIVERSOS")</f>
      </c>
      <c r="C36" s="4" t="inlineStr">
        <is>
          <t>Vendido</t>
        </is>
      </c>
      <c r="D36" s="4" t="inlineStr">
        <is>
          <t>3</t>
        </is>
      </c>
      <c r="E36" s="5" t="inlineStr">
        <is>
          <t>300,00</t>
        </is>
      </c>
      <c r="F36" s="4" t="inlineStr">
        <is>
          <t>50.00</t>
        </is>
      </c>
    </row>
    <row collapsed="false" customFormat="false" customHeight="false" hidden="false" ht="12.1" outlineLevel="0" r="37">
      <c r="A37" s="5" t="s">
        <f>=HYPERLINK("https://www.leilaoonline.net/lote/detalhe/257376", "141")</f>
      </c>
      <c r="B37" s="4" t="s">
        <f>=HYPERLINK("https://www.leilaoonline.net/lote/detalhe/257376", " APROX. 25 BOTAS, 130 MÁSCARAS SEMII-FACIAL, 2 BALACLAVA C/ VISOR E MACACÃO (RISCO 4), 5 CALÇA DE RASPA, 7 CAPACETES, 6 MÁSCARAS DE SOLDA VICSA C/ ACENDIMENTO AUTOMÁTICO ")</f>
      </c>
      <c r="C37" s="4" t="inlineStr">
        <is>
          <t>Vendido</t>
        </is>
      </c>
      <c r="D37" s="4" t="inlineStr">
        <is>
          <t>7</t>
        </is>
      </c>
      <c r="E37" s="5" t="inlineStr">
        <is>
          <t>1.600,00</t>
        </is>
      </c>
      <c r="F37" s="4" t="inlineStr">
        <is>
          <t>100.00</t>
        </is>
      </c>
    </row>
    <row collapsed="false" customFormat="false" customHeight="false" hidden="false" ht="12.1" outlineLevel="0" r="38">
      <c r="A38" s="5" t="s">
        <f>=HYPERLINK("https://www.leilaoonline.net/lote/detalhe/257355", "143")</f>
      </c>
      <c r="B38" s="4" t="s">
        <f>=HYPERLINK("https://www.leilaoonline.net/lote/detalhe/257355", " FILTRO DE ÁGUA LOGOS LR 6C")</f>
      </c>
      <c r="C38" s="4" t="inlineStr">
        <is>
          <t>Não vendido</t>
        </is>
      </c>
      <c r="D38" s="4" t="inlineStr">
        <is>
          <t>0</t>
        </is>
      </c>
      <c r="E38" s="5" t="inlineStr">
        <is>
          <t>100,00</t>
        </is>
      </c>
      <c r="F38" s="4" t="inlineStr">
        <is>
          <t>50.00</t>
        </is>
      </c>
    </row>
    <row collapsed="false" customFormat="false" customHeight="false" hidden="false" ht="12.1" outlineLevel="0" r="39">
      <c r="A39" s="5" t="s">
        <f>=HYPERLINK("https://www.leilaoonline.net/lote/detalhe/257349", "145")</f>
      </c>
      <c r="B39" s="4" t="s">
        <f>=HYPERLINK("https://www.leilaoonline.net/lote/detalhe/257349", " 8 FURADEIRAS BASE MAGNÉTICA, 1 FURADEIRA ANULAR")</f>
      </c>
      <c r="C39" s="4" t="inlineStr">
        <is>
          <t>Não vendido</t>
        </is>
      </c>
      <c r="D39" s="4" t="inlineStr">
        <is>
          <t>3</t>
        </is>
      </c>
      <c r="E39" s="5" t="inlineStr">
        <is>
          <t>650,00</t>
        </is>
      </c>
      <c r="F39" s="4" t="inlineStr">
        <is>
          <t>100.00</t>
        </is>
      </c>
    </row>
    <row collapsed="false" customFormat="false" customHeight="false" hidden="false" ht="12.1" outlineLevel="0" r="40">
      <c r="A40" s="5" t="s">
        <f>=HYPERLINK("https://www.leilaoonline.net/lote/detalhe/257324", "146")</f>
      </c>
      <c r="B40" s="4" t="s">
        <f>=HYPERLINK("https://www.leilaoonline.net/lote/detalhe/257324", " MALETAS PLÁSTICAS P/ FERRAMENTAS ELÉTRICAS MANUAIS")</f>
      </c>
      <c r="C40" s="4" t="inlineStr">
        <is>
          <t>Não vendido</t>
        </is>
      </c>
      <c r="D40" s="4" t="inlineStr">
        <is>
          <t>2</t>
        </is>
      </c>
      <c r="E40" s="5" t="inlineStr">
        <is>
          <t>500,00</t>
        </is>
      </c>
      <c r="F40" s="4" t="inlineStr">
        <is>
          <t>50.00</t>
        </is>
      </c>
    </row>
    <row collapsed="false" customFormat="false" customHeight="false" hidden="false" ht="12.1" outlineLevel="0" r="41">
      <c r="A41" s="5" t="s">
        <f>=HYPERLINK("https://www.leilaoonline.net/lote/detalhe/257378", "147")</f>
      </c>
      <c r="B41" s="4" t="s">
        <f>=HYPERLINK("https://www.leilaoonline.net/lote/detalhe/257378", " ESTUFAS PORTÁTEIS")</f>
      </c>
      <c r="C41" s="4" t="inlineStr">
        <is>
          <t>Não vendido</t>
        </is>
      </c>
      <c r="D41" s="4" t="inlineStr">
        <is>
          <t>0</t>
        </is>
      </c>
      <c r="E41" s="5" t="inlineStr">
        <is>
          <t>250,00</t>
        </is>
      </c>
      <c r="F41" s="4" t="inlineStr">
        <is>
          <t>50.00</t>
        </is>
      </c>
    </row>
    <row collapsed="false" customFormat="false" customHeight="false" hidden="false" ht="12.1" outlineLevel="0" r="42">
      <c r="A42" s="5" t="s">
        <f>=HYPERLINK("https://www.leilaoonline.net/lote/detalhe/257382", "148")</f>
      </c>
      <c r="B42" s="4" t="s">
        <f>=HYPERLINK("https://www.leilaoonline.net/lote/detalhe/257382", " EXTINTORES DIVERSOS")</f>
      </c>
      <c r="C42" s="4" t="inlineStr">
        <is>
          <t>Não vendido</t>
        </is>
      </c>
      <c r="D42" s="4" t="inlineStr">
        <is>
          <t>8</t>
        </is>
      </c>
      <c r="E42" s="5" t="inlineStr">
        <is>
          <t>950,00</t>
        </is>
      </c>
      <c r="F42" s="4" t="inlineStr">
        <is>
          <t>50.00</t>
        </is>
      </c>
    </row>
    <row collapsed="false" customFormat="false" customHeight="false" hidden="false" ht="12.1" outlineLevel="0" r="43">
      <c r="A43" s="5" t="s">
        <f>=HYPERLINK("https://www.leilaoonline.net/lote/detalhe/257367", "152")</f>
      </c>
      <c r="B43" s="4" t="s">
        <f>=HYPERLINK("https://www.leilaoonline.net/lote/detalhe/257367", " APROX. 26 RACKS DE INFORMÁTICA (SEM ITENS)")</f>
      </c>
      <c r="C43" s="4" t="inlineStr">
        <is>
          <t>Não vendido</t>
        </is>
      </c>
      <c r="D43" s="4" t="inlineStr">
        <is>
          <t>1</t>
        </is>
      </c>
      <c r="E43" s="5" t="inlineStr">
        <is>
          <t>2.000,00</t>
        </is>
      </c>
      <c r="F43" s="4" t="inlineStr">
        <is>
          <t>100.00</t>
        </is>
      </c>
    </row>
    <row collapsed="false" customFormat="false" customHeight="false" hidden="false" ht="12.1" outlineLevel="0" r="44">
      <c r="A44" s="5" t="s">
        <f>=HYPERLINK("https://www.leilaoonline.net/lote/detalhe/257327", "153")</f>
      </c>
      <c r="B44" s="4" t="s">
        <f>=HYPERLINK("https://www.leilaoonline.net/lote/detalhe/257327", " ELETRODOS DE GRAFITE DIVERSOS")</f>
      </c>
      <c r="C44" s="4" t="inlineStr">
        <is>
          <t>Não vendido</t>
        </is>
      </c>
      <c r="D44" s="4" t="inlineStr">
        <is>
          <t>1</t>
        </is>
      </c>
      <c r="E44" s="5" t="inlineStr">
        <is>
          <t>250,00</t>
        </is>
      </c>
      <c r="F44" s="4" t="inlineStr">
        <is>
          <t>50.00</t>
        </is>
      </c>
    </row>
    <row collapsed="false" customFormat="false" customHeight="false" hidden="false" ht="12.1" outlineLevel="0" r="45">
      <c r="A45" s="5" t="s">
        <f>=HYPERLINK("https://www.leilaoonline.net/lote/detalhe/257341", "154")</f>
      </c>
      <c r="B45" s="4" t="s">
        <f>=HYPERLINK("https://www.leilaoonline.net/lote/detalhe/257341", " 3 LUMINÁRIAS DE EMERGÊNCIA, 20 LUMINÁRIAS P/ LÂMPADA FLUORESCENTE")</f>
      </c>
      <c r="C45" s="4" t="inlineStr">
        <is>
          <t>Não vendido</t>
        </is>
      </c>
      <c r="D45" s="4" t="inlineStr">
        <is>
          <t>0</t>
        </is>
      </c>
      <c r="E45" s="5" t="inlineStr">
        <is>
          <t>175,00</t>
        </is>
      </c>
      <c r="F45" s="4" t="inlineStr">
        <is>
          <t>50.00</t>
        </is>
      </c>
    </row>
    <row collapsed="false" customFormat="false" customHeight="false" hidden="false" ht="12.1" outlineLevel="0" r="46">
      <c r="A46" s="5" t="s">
        <f>=HYPERLINK("https://www.leilaoonline.net/lote/detalhe/257358", "156")</f>
      </c>
      <c r="B46" s="4" t="s">
        <f>=HYPERLINK("https://www.leilaoonline.net/lote/detalhe/257358", " DISPENSERS DE SABONETE (SEM USO) E TOALHEIROS DIVERSOS")</f>
      </c>
      <c r="C46" s="4" t="inlineStr">
        <is>
          <t>Não vendido</t>
        </is>
      </c>
      <c r="D46" s="4" t="inlineStr">
        <is>
          <t>1</t>
        </is>
      </c>
      <c r="E46" s="5" t="inlineStr">
        <is>
          <t>125,00</t>
        </is>
      </c>
      <c r="F46" s="4" t="inlineStr">
        <is>
          <t>50.00</t>
        </is>
      </c>
    </row>
    <row collapsed="false" customFormat="false" customHeight="false" hidden="false" ht="12.1" outlineLevel="0" r="47">
      <c r="A47" s="5" t="s">
        <f>=HYPERLINK("https://www.leilaoonline.net/lote/detalhe/257714", "157")</f>
      </c>
      <c r="B47" s="4" t="s">
        <f>=HYPERLINK("https://www.leilaoonline.net/lote/detalhe/257714", " APROX. 470M DE MANGUEIRAS DE SOLDA")</f>
      </c>
      <c r="C47" s="4" t="inlineStr">
        <is>
          <t>Vendido</t>
        </is>
      </c>
      <c r="D47" s="4" t="inlineStr">
        <is>
          <t>1</t>
        </is>
      </c>
      <c r="E47" s="5" t="inlineStr">
        <is>
          <t>500,00</t>
        </is>
      </c>
      <c r="F47" s="4" t="inlineStr">
        <is>
          <t>50.00</t>
        </is>
      </c>
    </row>
    <row collapsed="false" customFormat="false" customHeight="false" hidden="false" ht="12.1" outlineLevel="0" r="48">
      <c r="A48" s="5" t="s">
        <f>=HYPERLINK("https://www.leilaoonline.net/lote/detalhe/257359", "158")</f>
      </c>
      <c r="B48" s="4" t="s">
        <f>=HYPERLINK("https://www.leilaoonline.net/lote/detalhe/257359", " 2 ESTUFAS")</f>
      </c>
      <c r="C48" s="4" t="inlineStr">
        <is>
          <t>Não vendido</t>
        </is>
      </c>
      <c r="D48" s="4" t="inlineStr">
        <is>
          <t>1</t>
        </is>
      </c>
      <c r="E48" s="5" t="inlineStr">
        <is>
          <t>100,00</t>
        </is>
      </c>
      <c r="F48" s="4" t="inlineStr">
        <is>
          <t>100.00</t>
        </is>
      </c>
    </row>
    <row collapsed="false" customFormat="false" customHeight="false" hidden="false" ht="12.1" outlineLevel="0" r="49">
      <c r="A49" s="5" t="s">
        <f>=HYPERLINK("https://www.leilaoonline.net/lote/detalhe/257352", "159")</f>
      </c>
      <c r="B49" s="4" t="s">
        <f>=HYPERLINK("https://www.leilaoonline.net/lote/detalhe/257352", " 2 ESTUFAS")</f>
      </c>
      <c r="C49" s="4" t="inlineStr">
        <is>
          <t>Não vendido</t>
        </is>
      </c>
      <c r="D49" s="4" t="inlineStr">
        <is>
          <t>1</t>
        </is>
      </c>
      <c r="E49" s="5" t="inlineStr">
        <is>
          <t>100,00</t>
        </is>
      </c>
      <c r="F49" s="4" t="inlineStr">
        <is>
          <t>100.00</t>
        </is>
      </c>
    </row>
    <row collapsed="false" customFormat="false" customHeight="false" hidden="false" ht="12.1" outlineLevel="0" r="50">
      <c r="A50" s="5" t="s">
        <f>=HYPERLINK("https://www.leilaoonline.net/lote/detalhe/257346", "160")</f>
      </c>
      <c r="B50" s="4" t="s">
        <f>=HYPERLINK("https://www.leilaoonline.net/lote/detalhe/257346", " 2 ESTUFAS")</f>
      </c>
      <c r="C50" s="4" t="inlineStr">
        <is>
          <t>Não vendido</t>
        </is>
      </c>
      <c r="D50" s="4" t="inlineStr">
        <is>
          <t>1</t>
        </is>
      </c>
      <c r="E50" s="5" t="inlineStr">
        <is>
          <t>100,00</t>
        </is>
      </c>
      <c r="F50" s="4" t="inlineStr">
        <is>
          <t>100.00</t>
        </is>
      </c>
    </row>
    <row collapsed="false" customFormat="false" customHeight="false" hidden="false" ht="12.1" outlineLevel="0" r="51">
      <c r="A51" s="5" t="s">
        <f>=HYPERLINK("https://www.leilaoonline.net/lote/detalhe/257381", "161")</f>
      </c>
      <c r="B51" s="4" t="s">
        <f>=HYPERLINK("https://www.leilaoonline.net/lote/detalhe/257381", " 2 ESTUFAS")</f>
      </c>
      <c r="C51" s="4" t="inlineStr">
        <is>
          <t>Não vendido</t>
        </is>
      </c>
      <c r="D51" s="4" t="inlineStr">
        <is>
          <t>1</t>
        </is>
      </c>
      <c r="E51" s="5" t="inlineStr">
        <is>
          <t>100,00</t>
        </is>
      </c>
      <c r="F51" s="4" t="inlineStr">
        <is>
          <t>100.00</t>
        </is>
      </c>
    </row>
    <row collapsed="false" customFormat="false" customHeight="false" hidden="false" ht="12.1" outlineLevel="0" r="52">
      <c r="A52" s="5" t="s">
        <f>=HYPERLINK("https://www.leilaoonline.net/lote/detalhe/257356", "162")</f>
      </c>
      <c r="B52" s="4" t="s">
        <f>=HYPERLINK("https://www.leilaoonline.net/lote/detalhe/257356", " 2 ESTUFAS")</f>
      </c>
      <c r="C52" s="4" t="inlineStr">
        <is>
          <t>Não vendido</t>
        </is>
      </c>
      <c r="D52" s="4" t="inlineStr">
        <is>
          <t>1</t>
        </is>
      </c>
      <c r="E52" s="5" t="inlineStr">
        <is>
          <t>100,00</t>
        </is>
      </c>
      <c r="F52" s="4" t="inlineStr">
        <is>
          <t>100.00</t>
        </is>
      </c>
    </row>
    <row collapsed="false" customFormat="false" customHeight="false" hidden="false" ht="12.1" outlineLevel="0" r="53">
      <c r="A53" s="5" t="s">
        <f>=HYPERLINK("https://www.leilaoonline.net/lote/detalhe/257338", "163")</f>
      </c>
      <c r="B53" s="4" t="s">
        <f>=HYPERLINK("https://www.leilaoonline.net/lote/detalhe/257338", " 2 ESTUFAS")</f>
      </c>
      <c r="C53" s="4" t="inlineStr">
        <is>
          <t>Não vendido</t>
        </is>
      </c>
      <c r="D53" s="4" t="inlineStr">
        <is>
          <t>1</t>
        </is>
      </c>
      <c r="E53" s="5" t="inlineStr">
        <is>
          <t>100,00</t>
        </is>
      </c>
      <c r="F53" s="4" t="inlineStr">
        <is>
          <t>100.00</t>
        </is>
      </c>
    </row>
    <row collapsed="false" customFormat="false" customHeight="false" hidden="false" ht="12.1" outlineLevel="0" r="54">
      <c r="A54" s="5" t="s">
        <f>=HYPERLINK("https://www.leilaoonline.net/lote/detalhe/257375", "164")</f>
      </c>
      <c r="B54" s="4" t="s">
        <f>=HYPERLINK("https://www.leilaoonline.net/lote/detalhe/257375", " 2 ESTUFAS")</f>
      </c>
      <c r="C54" s="4" t="inlineStr">
        <is>
          <t>Não vendido</t>
        </is>
      </c>
      <c r="D54" s="4" t="inlineStr">
        <is>
          <t>1</t>
        </is>
      </c>
      <c r="E54" s="5" t="inlineStr">
        <is>
          <t>100,00</t>
        </is>
      </c>
      <c r="F54" s="4" t="inlineStr">
        <is>
          <t>100.00</t>
        </is>
      </c>
    </row>
    <row collapsed="false" customFormat="false" customHeight="false" hidden="false" ht="12.1" outlineLevel="0" r="55">
      <c r="A55" s="5" t="s">
        <f>=HYPERLINK("https://www.leilaoonline.net/lote/detalhe/257348", "165")</f>
      </c>
      <c r="B55" s="4" t="s">
        <f>=HYPERLINK("https://www.leilaoonline.net/lote/detalhe/257348", " 2 ESTUFAS")</f>
      </c>
      <c r="C55" s="4" t="inlineStr">
        <is>
          <t>Não vendido</t>
        </is>
      </c>
      <c r="D55" s="4" t="inlineStr">
        <is>
          <t>1</t>
        </is>
      </c>
      <c r="E55" s="5" t="inlineStr">
        <is>
          <t>100,00</t>
        </is>
      </c>
      <c r="F55" s="4" t="inlineStr">
        <is>
          <t>100.00</t>
        </is>
      </c>
    </row>
    <row collapsed="false" customFormat="false" customHeight="false" hidden="false" ht="12.1" outlineLevel="0" r="56">
      <c r="A56" s="5" t="s">
        <f>=HYPERLINK("https://www.leilaoonline.net/lote/detalhe/257334", "166")</f>
      </c>
      <c r="B56" s="4" t="s">
        <f>=HYPERLINK("https://www.leilaoonline.net/lote/detalhe/257334", " 2 ESTUFAS")</f>
      </c>
      <c r="C56" s="4" t="inlineStr">
        <is>
          <t>Não vendido</t>
        </is>
      </c>
      <c r="D56" s="4" t="inlineStr">
        <is>
          <t>1</t>
        </is>
      </c>
      <c r="E56" s="5" t="inlineStr">
        <is>
          <t>100,00</t>
        </is>
      </c>
      <c r="F56" s="4" t="inlineStr">
        <is>
          <t>100.00</t>
        </is>
      </c>
    </row>
    <row collapsed="false" customFormat="false" customHeight="false" hidden="false" ht="12.1" outlineLevel="0" r="57">
      <c r="A57" s="5" t="s">
        <f>=HYPERLINK("https://www.leilaoonline.net/lote/detalhe/257354", "167")</f>
      </c>
      <c r="B57" s="4" t="s">
        <f>=HYPERLINK("https://www.leilaoonline.net/lote/detalhe/257354", " 2 ESTUFAS")</f>
      </c>
      <c r="C57" s="4" t="inlineStr">
        <is>
          <t>Não vendido</t>
        </is>
      </c>
      <c r="D57" s="4" t="inlineStr">
        <is>
          <t>1</t>
        </is>
      </c>
      <c r="E57" s="5" t="inlineStr">
        <is>
          <t>100,00</t>
        </is>
      </c>
      <c r="F57" s="4" t="inlineStr">
        <is>
          <t>100.00</t>
        </is>
      </c>
    </row>
    <row collapsed="false" customFormat="false" customHeight="false" hidden="false" ht="12.1" outlineLevel="0" r="58">
      <c r="A58" s="5" t="s">
        <f>=HYPERLINK("https://www.leilaoonline.net/lote/detalhe/257384", "168")</f>
      </c>
      <c r="B58" s="4" t="s">
        <f>=HYPERLINK("https://www.leilaoonline.net/lote/detalhe/257384", " 2 ESTUFAS")</f>
      </c>
      <c r="C58" s="4" t="inlineStr">
        <is>
          <t>Não vendido</t>
        </is>
      </c>
      <c r="D58" s="4" t="inlineStr">
        <is>
          <t>1</t>
        </is>
      </c>
      <c r="E58" s="5" t="inlineStr">
        <is>
          <t>100,00</t>
        </is>
      </c>
      <c r="F58" s="4" t="inlineStr">
        <is>
          <t>100.00</t>
        </is>
      </c>
    </row>
    <row collapsed="false" customFormat="false" customHeight="false" hidden="false" ht="12.1" outlineLevel="0" r="59">
      <c r="A59" s="5" t="s">
        <f>=HYPERLINK("https://www.leilaoonline.net/lote/detalhe/257386", "169")</f>
      </c>
      <c r="B59" s="4" t="s">
        <f>=HYPERLINK("https://www.leilaoonline.net/lote/detalhe/257386", " 2 ESTUFAS")</f>
      </c>
      <c r="C59" s="4" t="inlineStr">
        <is>
          <t>Não vendido</t>
        </is>
      </c>
      <c r="D59" s="4" t="inlineStr">
        <is>
          <t>1</t>
        </is>
      </c>
      <c r="E59" s="5" t="inlineStr">
        <is>
          <t>100,00</t>
        </is>
      </c>
      <c r="F59" s="4" t="inlineStr">
        <is>
          <t>100.00</t>
        </is>
      </c>
    </row>
    <row collapsed="false" customFormat="false" customHeight="false" hidden="false" ht="12.1" outlineLevel="0" r="60">
      <c r="A60" s="5" t="s">
        <f>=HYPERLINK("https://www.leilaoonline.net/lote/detalhe/257365", "170")</f>
      </c>
      <c r="B60" s="4" t="s">
        <f>=HYPERLINK("https://www.leilaoonline.net/lote/detalhe/257365", " 2 ESTUFAS")</f>
      </c>
      <c r="C60" s="4" t="inlineStr">
        <is>
          <t>Não vendido</t>
        </is>
      </c>
      <c r="D60" s="4" t="inlineStr">
        <is>
          <t>1</t>
        </is>
      </c>
      <c r="E60" s="5" t="inlineStr">
        <is>
          <t>100,00</t>
        </is>
      </c>
      <c r="F60" s="4" t="inlineStr">
        <is>
          <t>100.00</t>
        </is>
      </c>
    </row>
    <row collapsed="false" customFormat="false" customHeight="false" hidden="false" ht="12.1" outlineLevel="0" r="61">
      <c r="A61" s="5" t="s">
        <f>=HYPERLINK("https://www.leilaoonline.net/lote/detalhe/257361", "171")</f>
      </c>
      <c r="B61" s="4" t="s">
        <f>=HYPERLINK("https://www.leilaoonline.net/lote/detalhe/257361", " 2 ESTUFAS")</f>
      </c>
      <c r="C61" s="4" t="inlineStr">
        <is>
          <t>Não vendido</t>
        </is>
      </c>
      <c r="D61" s="4" t="inlineStr">
        <is>
          <t>1</t>
        </is>
      </c>
      <c r="E61" s="5" t="inlineStr">
        <is>
          <t>100,00</t>
        </is>
      </c>
      <c r="F61" s="4" t="inlineStr">
        <is>
          <t>100.00</t>
        </is>
      </c>
    </row>
    <row collapsed="false" customFormat="false" customHeight="false" hidden="false" ht="12.1" outlineLevel="0" r="62">
      <c r="A62" s="5" t="s">
        <f>=HYPERLINK("https://www.leilaoonline.net/lote/detalhe/257329", "172")</f>
      </c>
      <c r="B62" s="4" t="s">
        <f>=HYPERLINK("https://www.leilaoonline.net/lote/detalhe/257329", " 2 ESTUFAS")</f>
      </c>
      <c r="C62" s="4" t="inlineStr">
        <is>
          <t>Não vendido</t>
        </is>
      </c>
      <c r="D62" s="4" t="inlineStr">
        <is>
          <t>1</t>
        </is>
      </c>
      <c r="E62" s="5" t="inlineStr">
        <is>
          <t>100,00</t>
        </is>
      </c>
      <c r="F62" s="4" t="inlineStr">
        <is>
          <t>100.00</t>
        </is>
      </c>
    </row>
    <row collapsed="false" customFormat="false" customHeight="false" hidden="false" ht="12.1" outlineLevel="0" r="63">
      <c r="A63" s="5" t="s">
        <f>=HYPERLINK("https://www.leilaoonline.net/lote/detalhe/257363", "173")</f>
      </c>
      <c r="B63" s="4" t="s">
        <f>=HYPERLINK("https://www.leilaoonline.net/lote/detalhe/257363", " 2 ESTUFAS")</f>
      </c>
      <c r="C63" s="4" t="inlineStr">
        <is>
          <t>Não vendido</t>
        </is>
      </c>
      <c r="D63" s="4" t="inlineStr">
        <is>
          <t>1</t>
        </is>
      </c>
      <c r="E63" s="5" t="inlineStr">
        <is>
          <t>100,00</t>
        </is>
      </c>
      <c r="F63" s="4" t="inlineStr">
        <is>
          <t>100.00</t>
        </is>
      </c>
    </row>
    <row collapsed="false" customFormat="false" customHeight="false" hidden="false" ht="12.1" outlineLevel="0" r="64">
      <c r="A64" s="5" t="s">
        <f>=HYPERLINK("https://www.leilaoonline.net/lote/detalhe/257357", "174")</f>
      </c>
      <c r="B64" s="4" t="s">
        <f>=HYPERLINK("https://www.leilaoonline.net/lote/detalhe/257357", " 2 ESTUFAS")</f>
      </c>
      <c r="C64" s="4" t="inlineStr">
        <is>
          <t>Não vendido</t>
        </is>
      </c>
      <c r="D64" s="4" t="inlineStr">
        <is>
          <t>2</t>
        </is>
      </c>
      <c r="E64" s="5" t="inlineStr">
        <is>
          <t>200,00</t>
        </is>
      </c>
      <c r="F64" s="4" t="inlineStr">
        <is>
          <t>100.00</t>
        </is>
      </c>
    </row>
    <row collapsed="false" customFormat="false" customHeight="false" hidden="false" ht="12.1" outlineLevel="0" r="65">
      <c r="A65" s="5" t="s">
        <f>=HYPERLINK("https://www.leilaoonline.net/lote/detalhe/257385", "175")</f>
      </c>
      <c r="B65" s="4" t="s">
        <f>=HYPERLINK("https://www.leilaoonline.net/lote/detalhe/257385", " 2 ESTUFAS")</f>
      </c>
      <c r="C65" s="4" t="inlineStr">
        <is>
          <t>Não vendido</t>
        </is>
      </c>
      <c r="D65" s="4" t="inlineStr">
        <is>
          <t>2</t>
        </is>
      </c>
      <c r="E65" s="5" t="inlineStr">
        <is>
          <t>200,00</t>
        </is>
      </c>
      <c r="F65" s="4" t="inlineStr">
        <is>
          <t>100.00</t>
        </is>
      </c>
    </row>
    <row collapsed="false" customFormat="false" customHeight="false" hidden="false" ht="12.1" outlineLevel="0" r="66">
      <c r="A66" s="5" t="s">
        <f>=HYPERLINK("https://www.leilaoonline.net/lote/detalhe/257383", "176")</f>
      </c>
      <c r="B66" s="4" t="s">
        <f>=HYPERLINK("https://www.leilaoonline.net/lote/detalhe/257383", " 2 ESTUFAS")</f>
      </c>
      <c r="C66" s="4" t="inlineStr">
        <is>
          <t>Não vendido</t>
        </is>
      </c>
      <c r="D66" s="4" t="inlineStr">
        <is>
          <t>1</t>
        </is>
      </c>
      <c r="E66" s="5" t="inlineStr">
        <is>
          <t>100,00</t>
        </is>
      </c>
      <c r="F66" s="4" t="inlineStr">
        <is>
          <t>100.00</t>
        </is>
      </c>
    </row>
    <row collapsed="false" customFormat="false" customHeight="false" hidden="false" ht="12.1" outlineLevel="0" r="67">
      <c r="A67" s="5" t="s">
        <f>=HYPERLINK("https://www.leilaoonline.net/lote/detalhe/257335", "177")</f>
      </c>
      <c r="B67" s="4" t="s">
        <f>=HYPERLINK("https://www.leilaoonline.net/lote/detalhe/257335", " 2 ESTUFAS")</f>
      </c>
      <c r="C67" s="4" t="inlineStr">
        <is>
          <t>Não vendido</t>
        </is>
      </c>
      <c r="D67" s="4" t="inlineStr">
        <is>
          <t>1</t>
        </is>
      </c>
      <c r="E67" s="5" t="inlineStr">
        <is>
          <t>100,00</t>
        </is>
      </c>
      <c r="F67" s="4" t="inlineStr">
        <is>
          <t>100.00</t>
        </is>
      </c>
    </row>
    <row collapsed="false" customFormat="false" customHeight="false" hidden="false" ht="12.1" outlineLevel="0" r="68">
      <c r="A68" s="5" t="s">
        <f>=HYPERLINK("https://www.leilaoonline.net/lote/detalhe/257337", "178")</f>
      </c>
      <c r="B68" s="4" t="s">
        <f>=HYPERLINK("https://www.leilaoonline.net/lote/detalhe/257337", " 2 ESTUFAS")</f>
      </c>
      <c r="C68" s="4" t="inlineStr">
        <is>
          <t>Não vendido</t>
        </is>
      </c>
      <c r="D68" s="4" t="inlineStr">
        <is>
          <t>1</t>
        </is>
      </c>
      <c r="E68" s="5" t="inlineStr">
        <is>
          <t>100,00</t>
        </is>
      </c>
      <c r="F68" s="4" t="inlineStr">
        <is>
          <t>100.00</t>
        </is>
      </c>
    </row>
    <row collapsed="false" customFormat="false" customHeight="false" hidden="false" ht="12.1" outlineLevel="0" r="69">
      <c r="A69" s="5" t="s">
        <f>=HYPERLINK("https://www.leilaoonline.net/lote/detalhe/257372", "179")</f>
      </c>
      <c r="B69" s="4" t="s">
        <f>=HYPERLINK("https://www.leilaoonline.net/lote/detalhe/257372", " 2 ESTUFAS")</f>
      </c>
      <c r="C69" s="4" t="inlineStr">
        <is>
          <t>Não vendido</t>
        </is>
      </c>
      <c r="D69" s="4" t="inlineStr">
        <is>
          <t>2</t>
        </is>
      </c>
      <c r="E69" s="5" t="inlineStr">
        <is>
          <t>200,00</t>
        </is>
      </c>
      <c r="F69" s="4" t="inlineStr">
        <is>
          <t>100.00</t>
        </is>
      </c>
    </row>
    <row collapsed="false" customFormat="false" customHeight="false" hidden="false" ht="12.1" outlineLevel="0" r="70">
      <c r="A70" s="5" t="s">
        <f>=HYPERLINK("https://www.leilaoonline.net/lote/detalhe/257387", "181")</f>
      </c>
      <c r="B70" s="4" t="s">
        <f>=HYPERLINK("https://www.leilaoonline.net/lote/detalhe/257387", " MATERIAS ELÉTRICOS DIVERSOS")</f>
      </c>
      <c r="C70" s="4" t="inlineStr">
        <is>
          <t>Não vendido</t>
        </is>
      </c>
      <c r="D70" s="4" t="inlineStr">
        <is>
          <t>0</t>
        </is>
      </c>
      <c r="E70" s="5" t="inlineStr">
        <is>
          <t>400,00</t>
        </is>
      </c>
      <c r="F70" s="4" t="inlineStr">
        <is>
          <t>100.00</t>
        </is>
      </c>
    </row>
    <row collapsed="false" customFormat="false" customHeight="false" hidden="false" ht="12.1" outlineLevel="0" r="71">
      <c r="A71" s="5" t="s">
        <f>=HYPERLINK("https://www.leilaoonline.net/lote/detalhe/257388", "183")</f>
      </c>
      <c r="B71" s="4" t="s">
        <f>=HYPERLINK("https://www.leilaoonline.net/lote/detalhe/257388", " APROX. 45 CADEIRAS GIRATÓRIAS S/ BRAÇO; APROX. 23 CADEIRAS GIRATÓRIAS C/ BRAÇO")</f>
      </c>
      <c r="C71" s="4" t="inlineStr">
        <is>
          <t>Não vendido</t>
        </is>
      </c>
      <c r="D71" s="4" t="inlineStr">
        <is>
          <t>1</t>
        </is>
      </c>
      <c r="E71" s="5" t="inlineStr">
        <is>
          <t>1.000,00</t>
        </is>
      </c>
      <c r="F71" s="4" t="inlineStr">
        <is>
          <t>50.00</t>
        </is>
      </c>
    </row>
    <row collapsed="false" customFormat="false" customHeight="false" hidden="false" ht="12.1" outlineLevel="0" r="72">
      <c r="A72" s="5" t="s">
        <f>=HYPERLINK("https://www.leilaoonline.net/lote/detalhe/257364", "184")</f>
      </c>
      <c r="B72" s="4" t="s">
        <f>=HYPERLINK("https://www.leilaoonline.net/lote/detalhe/257364", " APROX. 9 CADEIRAS FIXAS C/ BRAÇO; APROX. 45 CADEIRAS FIXAS S/ BRAÇO; APROX. 35 CADEIRAS TIPO UNIVERSITÁRIA")</f>
      </c>
      <c r="C72" s="4" t="inlineStr">
        <is>
          <t>Não vendido</t>
        </is>
      </c>
      <c r="D72" s="4" t="inlineStr">
        <is>
          <t>0</t>
        </is>
      </c>
      <c r="E72" s="5" t="inlineStr">
        <is>
          <t>500,00</t>
        </is>
      </c>
      <c r="F72" s="4" t="inlineStr">
        <is>
          <t>50.00</t>
        </is>
      </c>
    </row>
    <row collapsed="false" customFormat="false" customHeight="false" hidden="false" ht="12.1" outlineLevel="0" r="73">
      <c r="A73" s="5" t="s">
        <f>=HYPERLINK("https://www.leilaoonline.net/lote/detalhe/257339", "195")</f>
      </c>
      <c r="B73" s="4" t="s">
        <f>=HYPERLINK("https://www.leilaoonline.net/lote/detalhe/257339", " 8 BEBEDOUROS INOX 200L E 1 BEBEDOURO INOX 100L")</f>
      </c>
      <c r="C73" s="4" t="inlineStr">
        <is>
          <t>Não vendido</t>
        </is>
      </c>
      <c r="D73" s="4" t="inlineStr">
        <is>
          <t>0</t>
        </is>
      </c>
      <c r="E73" s="5" t="inlineStr">
        <is>
          <t>750,00</t>
        </is>
      </c>
      <c r="F73" s="4" t="inlineStr">
        <is>
          <t>100.00</t>
        </is>
      </c>
    </row>
    <row collapsed="false" customFormat="false" customHeight="false" hidden="false" ht="12.1" outlineLevel="0" r="74">
      <c r="A74" s="5" t="s">
        <f>=HYPERLINK("https://www.leilaoonline.net/lote/detalhe/257353", "196")</f>
      </c>
      <c r="B74" s="4" t="s">
        <f>=HYPERLINK("https://www.leilaoonline.net/lote/detalhe/257353", " 4 BEBEDOUROS INOX 200L E 6 BEBEDOURO INOX 100L")</f>
      </c>
      <c r="C74" s="4" t="inlineStr">
        <is>
          <t>Não vendido</t>
        </is>
      </c>
      <c r="D74" s="4" t="inlineStr">
        <is>
          <t>0</t>
        </is>
      </c>
      <c r="E74" s="5" t="inlineStr">
        <is>
          <t>750,00</t>
        </is>
      </c>
      <c r="F74" s="4" t="inlineStr">
        <is>
          <t>100.00</t>
        </is>
      </c>
    </row>
    <row collapsed="false" customFormat="false" customHeight="false" hidden="false" ht="12.1" outlineLevel="0" r="75">
      <c r="A75" s="5" t="s">
        <f>=HYPERLINK("https://www.leilaoonline.net/lote/detalhe/257371", "197")</f>
      </c>
      <c r="B75" s="4" t="s">
        <f>=HYPERLINK("https://www.leilaoonline.net/lote/detalhe/257371", " 4 BEBEDOUROS TIPO GARRAFÃO, 1 PURIFICADOR E 2 CAFETEIRAS INOX")</f>
      </c>
      <c r="C75" s="4" t="inlineStr">
        <is>
          <t>Vendido</t>
        </is>
      </c>
      <c r="D75" s="4" t="inlineStr">
        <is>
          <t>1</t>
        </is>
      </c>
      <c r="E75" s="5" t="inlineStr">
        <is>
          <t>400,00</t>
        </is>
      </c>
      <c r="F75" s="4" t="inlineStr">
        <is>
          <t>50.00</t>
        </is>
      </c>
    </row>
    <row collapsed="false" customFormat="false" customHeight="false" hidden="false" ht="12.1" outlineLevel="0" r="76">
      <c r="A76" s="5" t="s">
        <f>=HYPERLINK("https://www.leilaoonline.net/lote/detalhe/257336", "198")</f>
      </c>
      <c r="B76" s="4" t="s">
        <f>=HYPERLINK("https://www.leilaoonline.net/lote/detalhe/257336", " 12 ARMÁRIOS EM MADEIRA 2 PORTAS, 2 ARMÁRIOS METÁLICO P/ AMBULATÓRIO E 1 ARMÁRIO DE COZINHA EM MADEIRA")</f>
      </c>
      <c r="C76" s="4" t="inlineStr">
        <is>
          <t>Não vendido</t>
        </is>
      </c>
      <c r="D76" s="4" t="inlineStr">
        <is>
          <t>1</t>
        </is>
      </c>
      <c r="E76" s="5" t="inlineStr">
        <is>
          <t>100,00</t>
        </is>
      </c>
      <c r="F76" s="4" t="inlineStr">
        <is>
          <t>50.00</t>
        </is>
      </c>
    </row>
    <row collapsed="false" customFormat="false" customHeight="false" hidden="false" ht="12.1" outlineLevel="0" r="77">
      <c r="A77" s="5" t="s">
        <f>=HYPERLINK("https://www.leilaoonline.net/lote/detalhe/257380", "199")</f>
      </c>
      <c r="B77" s="4" t="s">
        <f>=HYPERLINK("https://www.leilaoonline.net/lote/detalhe/257380", " 2 CAIXAS D'ÁGUA 1000L E 1 CAIXA D'ÁGUA 750L TIGRE")</f>
      </c>
      <c r="C77" s="4" t="inlineStr">
        <is>
          <t>Vendido</t>
        </is>
      </c>
      <c r="D77" s="4" t="inlineStr">
        <is>
          <t>3</t>
        </is>
      </c>
      <c r="E77" s="5" t="inlineStr">
        <is>
          <t>400,00</t>
        </is>
      </c>
      <c r="F77" s="4" t="inlineStr">
        <is>
          <t>50.00</t>
        </is>
      </c>
    </row>
    <row collapsed="false" customFormat="false" customHeight="false" hidden="false" ht="12.1" outlineLevel="0" r="78">
      <c r="A78" s="5" t="s">
        <f>=HYPERLINK("https://www.leilaoonline.net/lote/detalhe/257362", "201")</f>
      </c>
      <c r="B78" s="4" t="s">
        <f>=HYPERLINK("https://www.leilaoonline.net/lote/detalhe/257362", " ALINHADOR À LASER SKF TKSA 20")</f>
      </c>
      <c r="C78" s="4" t="inlineStr">
        <is>
          <t>Não vendido</t>
        </is>
      </c>
      <c r="D78" s="4" t="inlineStr">
        <is>
          <t>0</t>
        </is>
      </c>
      <c r="E78" s="5" t="inlineStr">
        <is>
          <t>750,00</t>
        </is>
      </c>
      <c r="F78" s="4" t="inlineStr">
        <is>
          <t>100.00</t>
        </is>
      </c>
    </row>
    <row collapsed="false" customFormat="false" customHeight="false" hidden="false" ht="12.1" outlineLevel="0" r="79">
      <c r="A79" s="5" t="s">
        <f>=HYPERLINK("https://www.leilaoonline.net/lote/detalhe/257340", "202")</f>
      </c>
      <c r="B79" s="4" t="s">
        <f>=HYPERLINK("https://www.leilaoonline.net/lote/detalhe/257340", " ALINHADOR À LASER SKF TKSA 20")</f>
      </c>
      <c r="C79" s="4" t="inlineStr">
        <is>
          <t>Não vendido</t>
        </is>
      </c>
      <c r="D79" s="4" t="inlineStr">
        <is>
          <t>0</t>
        </is>
      </c>
      <c r="E79" s="5" t="inlineStr">
        <is>
          <t>750,00</t>
        </is>
      </c>
      <c r="F79" s="4" t="inlineStr">
        <is>
          <t>100.00</t>
        </is>
      </c>
    </row>
    <row collapsed="false" customFormat="false" customHeight="false" hidden="false" ht="12.1" outlineLevel="0" r="80">
      <c r="A80" s="5" t="s">
        <f>=HYPERLINK("https://www.leilaoonline.net/lote/detalhe/257333", "203")</f>
      </c>
      <c r="B80" s="4" t="s">
        <f>=HYPERLINK("https://www.leilaoonline.net/lote/detalhe/257333", " APROX. 74 MANÔMETROS ANALÓGICOS, 1 MANÔMETRO DIGITAL E 1 TERMÔMETRO C/ HASTE")</f>
      </c>
      <c r="C80" s="4" t="inlineStr">
        <is>
          <t>Vendido</t>
        </is>
      </c>
      <c r="D80" s="4" t="inlineStr">
        <is>
          <t>4</t>
        </is>
      </c>
      <c r="E80" s="5" t="inlineStr">
        <is>
          <t>900,00</t>
        </is>
      </c>
      <c r="F80" s="4" t="inlineStr">
        <is>
          <t>50.00</t>
        </is>
      </c>
    </row>
    <row collapsed="false" customFormat="false" customHeight="false" hidden="false" ht="12.1" outlineLevel="0" r="81">
      <c r="A81" s="5" t="s">
        <f>=HYPERLINK("https://www.leilaoonline.net/lote/detalhe/257368", "204")</f>
      </c>
      <c r="B81" s="4" t="s">
        <f>=HYPERLINK("https://www.leilaoonline.net/lote/detalhe/257368", " 1 TERMOHIGRÔMETRO, 5 TERMÔMETROS DIGITAL, 13 CONTROLES DIGITAL, 2 FONTES DE INSTRUMENTAÇÃO")</f>
      </c>
      <c r="C81" s="4" t="inlineStr">
        <is>
          <t>Não vendido</t>
        </is>
      </c>
      <c r="D81" s="4" t="inlineStr">
        <is>
          <t>0</t>
        </is>
      </c>
      <c r="E81" s="5" t="inlineStr">
        <is>
          <t>450,00</t>
        </is>
      </c>
      <c r="F81" s="4" t="inlineStr">
        <is>
          <t>50.00</t>
        </is>
      </c>
    </row>
    <row collapsed="false" customFormat="false" customHeight="false" hidden="false" ht="12.1" outlineLevel="0" r="82">
      <c r="A82" s="5" t="s">
        <f>=HYPERLINK("https://www.leilaoonline.net/lote/detalhe/257331", "206")</f>
      </c>
      <c r="B82" s="4" t="s">
        <f>=HYPERLINK("https://www.leilaoonline.net/lote/detalhe/257331", " APROX. 33 MULTÍMETROS MINIPA, 02 ANEMÔMETROS, 01 LUXÍMETRO, 02 AUTOTRAFO UPSAI, 05 BATERIAS, 01 CALIBRADOR DE GÁS")</f>
      </c>
      <c r="C82" s="4" t="inlineStr">
        <is>
          <t>Não vendido</t>
        </is>
      </c>
      <c r="D82" s="4" t="inlineStr">
        <is>
          <t>0</t>
        </is>
      </c>
      <c r="E82" s="5" t="inlineStr">
        <is>
          <t>450,00</t>
        </is>
      </c>
      <c r="F82" s="4" t="inlineStr">
        <is>
          <t>100.00</t>
        </is>
      </c>
    </row>
    <row collapsed="false" customFormat="false" customHeight="false" hidden="false" ht="12.1" outlineLevel="0" r="83">
      <c r="A83" s="5" t="s">
        <f>=HYPERLINK("https://www.leilaoonline.net/lote/detalhe/257343", "207")</f>
      </c>
      <c r="B83" s="4" t="s">
        <f>=HYPERLINK("https://www.leilaoonline.net/lote/detalhe/257343", " 6 GABARITO DE SOLDA HI-LOW, 1 CÁLIBRE SOLDA, 1 PAQUÍMETRO, 1 NÍVEL DIGITAL, 2 NÍVEIS ANALÓGICOS, 7 TRENAS, 1 ENCADERNADORA, 1 TERMÔMETRO DIGITAL C/ SONDA, 1 ETIQUETADORA HELLERMAN, 1 RELÓGIO COMPARADOR, 1 CALIBRADOR DE FOLGA, 1 PENTE DE ROSCA")</f>
      </c>
      <c r="C83" s="4" t="inlineStr">
        <is>
          <t>Não vendido</t>
        </is>
      </c>
      <c r="D83" s="4" t="inlineStr">
        <is>
          <t>0</t>
        </is>
      </c>
      <c r="E83" s="5" t="inlineStr">
        <is>
          <t>750,00</t>
        </is>
      </c>
      <c r="F83" s="4" t="inlineStr">
        <is>
          <t>100.00</t>
        </is>
      </c>
    </row>
    <row collapsed="false" customFormat="false" customHeight="false" hidden="false" ht="12.1" outlineLevel="0" r="84">
      <c r="A84" s="5" t="s">
        <f>=HYPERLINK("https://www.leilaoonline.net/lote/detalhe/257328", "208")</f>
      </c>
      <c r="B84" s="4" t="s">
        <f>=HYPERLINK("https://www.leilaoonline.net/lote/detalhe/257328", " APROX. 31 PATESCAS DIVERSAS E 3 TIFOR")</f>
      </c>
      <c r="C84" s="4" t="inlineStr">
        <is>
          <t>Vendido</t>
        </is>
      </c>
      <c r="D84" s="4" t="inlineStr">
        <is>
          <t>4</t>
        </is>
      </c>
      <c r="E84" s="5" t="inlineStr">
        <is>
          <t>1.600,00</t>
        </is>
      </c>
      <c r="F84" s="4" t="inlineStr">
        <is>
          <t>100.00</t>
        </is>
      </c>
    </row>
    <row collapsed="false" customFormat="false" customHeight="false" hidden="false" ht="12.1" outlineLevel="0" r="85">
      <c r="A85" s="5" t="s">
        <f>=HYPERLINK("https://www.leilaoonline.net/lote/detalhe/257713", "214")</f>
      </c>
      <c r="B85" s="4" t="s">
        <f>=HYPERLINK("https://www.leilaoonline.net/lote/detalhe/257713", " 5 AR CONDICIONADOS DE JANELA E 4 CORTINAS DE AR")</f>
      </c>
      <c r="C85" s="4" t="inlineStr">
        <is>
          <t>Não vendido</t>
        </is>
      </c>
      <c r="D85" s="4" t="inlineStr">
        <is>
          <t>0</t>
        </is>
      </c>
      <c r="E85" s="5" t="inlineStr">
        <is>
          <t>900,00</t>
        </is>
      </c>
      <c r="F85" s="4" t="inlineStr">
        <is>
          <t>50.00</t>
        </is>
      </c>
    </row>
    <row collapsed="false" customFormat="false" customHeight="false" hidden="false" ht="12.1" outlineLevel="0" r="86">
      <c r="A86" s="5" t="s">
        <f>=HYPERLINK("https://www.leilaoonline.net/lote/detalhe/257330", "217")</f>
      </c>
      <c r="B86" s="4" t="s">
        <f>=HYPERLINK("https://www.leilaoonline.net/lote/detalhe/257330", " APROX. 440 BANDEJAS REFEITÓRIO INOX E 270 BANDEJAS REFEITÓRIO PLÁSTICAS")</f>
      </c>
      <c r="C86" s="4" t="inlineStr">
        <is>
          <t>Vendido</t>
        </is>
      </c>
      <c r="D86" s="4" t="inlineStr">
        <is>
          <t>2</t>
        </is>
      </c>
      <c r="E86" s="5" t="inlineStr">
        <is>
          <t>1.500,00</t>
        </is>
      </c>
      <c r="F86" s="4" t="inlineStr">
        <is>
          <t>50.00</t>
        </is>
      </c>
    </row>
    <row collapsed="false" customFormat="false" customHeight="false" hidden="false" ht="12.1" outlineLevel="0" r="87">
      <c r="A87" s="5" t="s">
        <f>=HYPERLINK("https://www.leilaoonline.net/lote/detalhe/257373", "218")</f>
      </c>
      <c r="B87" s="4" t="s">
        <f>=HYPERLINK("https://www.leilaoonline.net/lote/detalhe/257373", " 13 TIFOR DIVERSOS")</f>
      </c>
      <c r="C87" s="4" t="inlineStr">
        <is>
          <t>Vendido</t>
        </is>
      </c>
      <c r="D87" s="4" t="inlineStr">
        <is>
          <t>3</t>
        </is>
      </c>
      <c r="E87" s="5" t="inlineStr">
        <is>
          <t>650,00</t>
        </is>
      </c>
      <c r="F87" s="4" t="inlineStr">
        <is>
          <t>100.00</t>
        </is>
      </c>
    </row>
    <row collapsed="false" customFormat="false" customHeight="false" hidden="false" ht="12.1" outlineLevel="0" r="88">
      <c r="A88" s="5" t="s">
        <f>=HYPERLINK("https://www.leilaoonline.net/lote/detalhe/257347", "219")</f>
      </c>
      <c r="B88" s="4" t="s">
        <f>=HYPERLINK("https://www.leilaoonline.net/lote/detalhe/257347", " 1 ARMÁRIO-ESTUFA (ADAPTADO) E 1 ESTUFA DE MANUTENÇÃO")</f>
      </c>
      <c r="C88" s="4" t="inlineStr">
        <is>
          <t>Não vendido</t>
        </is>
      </c>
      <c r="D88" s="4" t="inlineStr">
        <is>
          <t>1</t>
        </is>
      </c>
      <c r="E88" s="5" t="inlineStr">
        <is>
          <t>100,00</t>
        </is>
      </c>
      <c r="F88" s="4" t="inlineStr">
        <is>
          <t>50.00</t>
        </is>
      </c>
    </row>
    <row collapsed="false" customFormat="false" customHeight="false" hidden="false" ht="12.1" outlineLevel="0" r="89">
      <c r="A89" s="5" t="s">
        <f>=HYPERLINK("https://www.leilaoonline.net/lote/detalhe/257350", "221")</f>
      </c>
      <c r="B89" s="4" t="s">
        <f>=HYPERLINK("https://www.leilaoonline.net/lote/detalhe/257350", " 2 COMPRESSORES DE AR SCHULZ 140 LBS C/ 1 MOTOR ELÉTRICO 5CV E 1 COMPRESSOR DE AR KALA 9 BAR, 1,5HP, 20L")</f>
      </c>
      <c r="C89" s="4" t="inlineStr">
        <is>
          <t>Vendido</t>
        </is>
      </c>
      <c r="D89" s="4" t="inlineStr">
        <is>
          <t>1</t>
        </is>
      </c>
      <c r="E89" s="5" t="inlineStr">
        <is>
          <t>2.500,00</t>
        </is>
      </c>
      <c r="F89" s="4" t="inlineStr">
        <is>
          <t>100.00</t>
        </is>
      </c>
    </row>
    <row collapsed="false" customFormat="false" customHeight="false" hidden="false" ht="12.1" outlineLevel="0" r="90">
      <c r="A90" s="5" t="s">
        <f>=HYPERLINK("https://www.leilaoonline.net/lote/detalhe/257345", "226")</f>
      </c>
      <c r="B90" s="4" t="s">
        <f>=HYPERLINK("https://www.leilaoonline.net/lote/detalhe/257345", " 1 ROSQUEADEIRA MERAX 1/2" À 4"")</f>
      </c>
      <c r="C90" s="4" t="inlineStr">
        <is>
          <t>Não vendido</t>
        </is>
      </c>
      <c r="D90" s="4" t="inlineStr">
        <is>
          <t>9</t>
        </is>
      </c>
      <c r="E90" s="5" t="inlineStr">
        <is>
          <t>1.250,00</t>
        </is>
      </c>
      <c r="F90" s="4" t="inlineStr">
        <is>
          <t>100.00</t>
        </is>
      </c>
    </row>
    <row collapsed="false" customFormat="false" customHeight="false" hidden="false" ht="12.1" outlineLevel="0" r="91">
      <c r="A91" s="5" t="s">
        <f>=HYPERLINK("https://www.leilaoonline.net/lote/detalhe/257370", "229")</f>
      </c>
      <c r="B91" s="4" t="s">
        <f>=HYPERLINK("https://www.leilaoonline.net/lote/detalhe/257370", " APROX. 50 RELÓGIOS PONTO HENRY ORION 6")</f>
      </c>
      <c r="C91" s="4" t="inlineStr">
        <is>
          <t>Não vendido</t>
        </is>
      </c>
      <c r="D91" s="4" t="inlineStr">
        <is>
          <t>1</t>
        </is>
      </c>
      <c r="E91" s="5" t="inlineStr">
        <is>
          <t>600,00</t>
        </is>
      </c>
      <c r="F91" s="4" t="inlineStr">
        <is>
          <t>100.00</t>
        </is>
      </c>
    </row>
  </sheetData>
  <mergeCells>
    <mergeCell ref="A2:F4"/>
    <mergeCell ref="B6:F6"/>
    <mergeCell ref="B7:F7"/>
    <mergeCell ref="B8:F8"/>
  </mergeCells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2026-09-28T23:31:33.00Z</dcterms:created>
  <dc:creator>Tellks Tecnologia</dc:creator>
  <cp:revision>0</cp:revision>
</cp:coreProperties>
</file>