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9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VOLTA ÀS AULAS: MATERIAIS ESCOLARES E PAPELARIA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29/01/2025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=HYPERLINK("https://www.leilaoonline.net/lote/detalhe/263103", "001")</f>
      </c>
      <c r="B11" s="4" t="s">
        <f>=HYPERLINK("https://www.leilaoonline.net/lote/detalhe/263103", " Dicionario Escolar Espanhol Com CD Rom c/100 unidades")</f>
      </c>
      <c r="C11" s="4" t="inlineStr">
        <is>
          <t>Aguardando</t>
        </is>
      </c>
      <c r="D11" s="4" t="inlineStr">
        <is>
          <t>0</t>
        </is>
      </c>
      <c r="E11" s="5" t="inlineStr">
        <is>
          <t>1.275,00</t>
        </is>
      </c>
      <c r="F11" s="4" t="inlineStr">
        <is>
          <t>20.00</t>
        </is>
      </c>
    </row>
    <row collapsed="false" customFormat="false" customHeight="false" hidden="false" ht="12.1" outlineLevel="0" r="12">
      <c r="A12" s="5" t="s">
        <f>=HYPERLINK("https://www.leilaoonline.net/lote/detalhe/263107", "002")</f>
      </c>
      <c r="B12" s="4" t="s">
        <f>=HYPERLINK("https://www.leilaoonline.net/lote/detalhe/263107", " Dicionario Escolar Espanhol Com CD Rom c/100 unidades")</f>
      </c>
      <c r="C12" s="4" t="inlineStr">
        <is>
          <t>Aguardando</t>
        </is>
      </c>
      <c r="D12" s="4" t="inlineStr">
        <is>
          <t>0</t>
        </is>
      </c>
      <c r="E12" s="5" t="inlineStr">
        <is>
          <t>1.275,00</t>
        </is>
      </c>
      <c r="F12" s="4" t="inlineStr">
        <is>
          <t>20.00</t>
        </is>
      </c>
    </row>
    <row collapsed="false" customFormat="false" customHeight="false" hidden="false" ht="12.1" outlineLevel="0" r="13">
      <c r="A13" s="5" t="s">
        <f>=HYPERLINK("https://www.leilaoonline.net/lote/detalhe/263101", "003")</f>
      </c>
      <c r="B13" s="4" t="s">
        <f>=HYPERLINK("https://www.leilaoonline.net/lote/detalhe/263101", " Dicionario Escolar Espanhol Com CD Rom c/100 unidades")</f>
      </c>
      <c r="C13" s="4" t="inlineStr">
        <is>
          <t>Aguardando</t>
        </is>
      </c>
      <c r="D13" s="4" t="inlineStr">
        <is>
          <t>0</t>
        </is>
      </c>
      <c r="E13" s="5" t="inlineStr">
        <is>
          <t>1.275,00</t>
        </is>
      </c>
      <c r="F13" s="4" t="inlineStr">
        <is>
          <t>20.00</t>
        </is>
      </c>
    </row>
    <row collapsed="false" customFormat="false" customHeight="false" hidden="false" ht="12.1" outlineLevel="0" r="14">
      <c r="A14" s="5" t="s">
        <f>=HYPERLINK("https://www.leilaoonline.net/lote/detalhe/263095", "004")</f>
      </c>
      <c r="B14" s="4" t="s">
        <f>=HYPERLINK("https://www.leilaoonline.net/lote/detalhe/263095", " Dicionario Escolar Espanhol Com CD Rom c/100 unidades")</f>
      </c>
      <c r="C14" s="4" t="inlineStr">
        <is>
          <t>Aguardando</t>
        </is>
      </c>
      <c r="D14" s="4" t="inlineStr">
        <is>
          <t>0</t>
        </is>
      </c>
      <c r="E14" s="5" t="inlineStr">
        <is>
          <t>1.275,00</t>
        </is>
      </c>
      <c r="F14" s="4" t="inlineStr">
        <is>
          <t>20.00</t>
        </is>
      </c>
    </row>
    <row collapsed="false" customFormat="false" customHeight="false" hidden="false" ht="12.1" outlineLevel="0" r="15">
      <c r="A15" s="5" t="s">
        <f>=HYPERLINK("https://www.leilaoonline.net/lote/detalhe/263099", "005")</f>
      </c>
      <c r="B15" s="4" t="s">
        <f>=HYPERLINK("https://www.leilaoonline.net/lote/detalhe/263099", " Dicionario Escolar Ingles Michaelis c/56 unidades")</f>
      </c>
      <c r="C15" s="4" t="inlineStr">
        <is>
          <t>Aguardando</t>
        </is>
      </c>
      <c r="D15" s="4" t="inlineStr">
        <is>
          <t>0</t>
        </is>
      </c>
      <c r="E15" s="5" t="inlineStr">
        <is>
          <t>715,00</t>
        </is>
      </c>
      <c r="F15" s="4" t="inlineStr">
        <is>
          <t>20.00</t>
        </is>
      </c>
    </row>
    <row collapsed="false" customFormat="false" customHeight="false" hidden="false" ht="12.1" outlineLevel="0" r="16">
      <c r="A16" s="5" t="s">
        <f>=HYPERLINK("https://www.leilaoonline.net/lote/detalhe/263111", "006")</f>
      </c>
      <c r="B16" s="4" t="s">
        <f>=HYPERLINK("https://www.leilaoonline.net/lote/detalhe/263111", " Dicionario Escolar Ingles Michaelis c/56 unidades")</f>
      </c>
      <c r="C16" s="4" t="inlineStr">
        <is>
          <t>Aguardando</t>
        </is>
      </c>
      <c r="D16" s="4" t="inlineStr">
        <is>
          <t>0</t>
        </is>
      </c>
      <c r="E16" s="5" t="inlineStr">
        <is>
          <t>715,00</t>
        </is>
      </c>
      <c r="F16" s="4" t="inlineStr">
        <is>
          <t>20.00</t>
        </is>
      </c>
    </row>
    <row collapsed="false" customFormat="false" customHeight="false" hidden="false" ht="12.1" outlineLevel="0" r="17">
      <c r="A17" s="5" t="s">
        <f>=HYPERLINK("https://www.leilaoonline.net/lote/detalhe/263102", "007")</f>
      </c>
      <c r="B17" s="4" t="s">
        <f>=HYPERLINK("https://www.leilaoonline.net/lote/detalhe/263102", " Dicionario Escolar Lingua Portuguesa Scottini c/20 Frances c40 e Italiano Michaelis c/40 unidades")</f>
      </c>
      <c r="C17" s="4" t="inlineStr">
        <is>
          <t>Aguardando</t>
        </is>
      </c>
      <c r="D17" s="4" t="inlineStr">
        <is>
          <t>0</t>
        </is>
      </c>
      <c r="E17" s="5" t="inlineStr">
        <is>
          <t>1.275,00</t>
        </is>
      </c>
      <c r="F17" s="4" t="inlineStr">
        <is>
          <t>20.00</t>
        </is>
      </c>
    </row>
    <row collapsed="false" customFormat="false" customHeight="false" hidden="false" ht="12.1" outlineLevel="0" r="18">
      <c r="A18" s="5" t="s">
        <f>=HYPERLINK("https://www.leilaoonline.net/lote/detalhe/263096", "008")</f>
      </c>
      <c r="B18" s="4" t="s">
        <f>=HYPERLINK("https://www.leilaoonline.net/lote/detalhe/263096", " Dicionario Escolar Frances Michaelis c/100 undades")</f>
      </c>
      <c r="C18" s="4" t="inlineStr">
        <is>
          <t>Aguardando</t>
        </is>
      </c>
      <c r="D18" s="4" t="inlineStr">
        <is>
          <t>0</t>
        </is>
      </c>
      <c r="E18" s="5" t="inlineStr">
        <is>
          <t>1.275,00</t>
        </is>
      </c>
      <c r="F18" s="4" t="inlineStr">
        <is>
          <t>20.00</t>
        </is>
      </c>
    </row>
    <row collapsed="false" customFormat="false" customHeight="false" hidden="false" ht="12.1" outlineLevel="0" r="19">
      <c r="A19" s="5" t="s">
        <f>=HYPERLINK("https://www.leilaoonline.net/lote/detalhe/263113", "009")</f>
      </c>
      <c r="B19" s="4" t="s">
        <f>=HYPERLINK("https://www.leilaoonline.net/lote/detalhe/263113", " Dicionario Escolar Frances Michaelis c/100 unidades")</f>
      </c>
      <c r="C19" s="4" t="inlineStr">
        <is>
          <t>Aguardando</t>
        </is>
      </c>
      <c r="D19" s="4" t="inlineStr">
        <is>
          <t>0</t>
        </is>
      </c>
      <c r="E19" s="5" t="inlineStr">
        <is>
          <t>1.275,00</t>
        </is>
      </c>
      <c r="F19" s="4" t="inlineStr">
        <is>
          <t>20.00</t>
        </is>
      </c>
    </row>
    <row collapsed="false" customFormat="false" customHeight="false" hidden="false" ht="12.1" outlineLevel="0" r="20">
      <c r="A20" s="5" t="s">
        <f>=HYPERLINK("https://www.leilaoonline.net/lote/detalhe/263104", "010")</f>
      </c>
      <c r="B20" s="4" t="s">
        <f>=HYPERLINK("https://www.leilaoonline.net/lote/detalhe/263104", " Dicionario Escolar Frances Michaelis c/100 unidades")</f>
      </c>
      <c r="C20" s="4" t="inlineStr">
        <is>
          <t>Aguardando</t>
        </is>
      </c>
      <c r="D20" s="4" t="inlineStr">
        <is>
          <t>0</t>
        </is>
      </c>
      <c r="E20" s="5" t="inlineStr">
        <is>
          <t>1.275,00</t>
        </is>
      </c>
      <c r="F20" s="4" t="inlineStr">
        <is>
          <t>20.00</t>
        </is>
      </c>
    </row>
    <row collapsed="false" customFormat="false" customHeight="false" hidden="false" ht="12.1" outlineLevel="0" r="21">
      <c r="A21" s="5" t="s">
        <f>=HYPERLINK("https://www.leilaoonline.net/lote/detalhe/263105", "011")</f>
      </c>
      <c r="B21" s="4" t="s">
        <f>=HYPERLINK("https://www.leilaoonline.net/lote/detalhe/263105", " Dicionario Escolar Italiano Michaelis c/100 unidades")</f>
      </c>
      <c r="C21" s="4" t="inlineStr">
        <is>
          <t>Aguardando</t>
        </is>
      </c>
      <c r="D21" s="4" t="inlineStr">
        <is>
          <t>0</t>
        </is>
      </c>
      <c r="E21" s="5" t="inlineStr">
        <is>
          <t>1.275,00</t>
        </is>
      </c>
      <c r="F21" s="4" t="inlineStr">
        <is>
          <t>20.00</t>
        </is>
      </c>
    </row>
    <row collapsed="false" customFormat="false" customHeight="false" hidden="false" ht="12.1" outlineLevel="0" r="22">
      <c r="A22" s="5" t="s">
        <f>=HYPERLINK("https://www.leilaoonline.net/lote/detalhe/263109", "012")</f>
      </c>
      <c r="B22" s="4" t="s">
        <f>=HYPERLINK("https://www.leilaoonline.net/lote/detalhe/263109", " Dicionario Escolar Italiano Michaelis c/100 undades")</f>
      </c>
      <c r="C22" s="4" t="inlineStr">
        <is>
          <t>Aguardando</t>
        </is>
      </c>
      <c r="D22" s="4" t="inlineStr">
        <is>
          <t>0</t>
        </is>
      </c>
      <c r="E22" s="5" t="inlineStr">
        <is>
          <t>1.275,00</t>
        </is>
      </c>
      <c r="F22" s="4" t="inlineStr">
        <is>
          <t>20.00</t>
        </is>
      </c>
    </row>
    <row collapsed="false" customFormat="false" customHeight="false" hidden="false" ht="12.1" outlineLevel="0" r="23">
      <c r="A23" s="5" t="s">
        <f>=HYPERLINK("https://www.leilaoonline.net/lote/detalhe/263108", "013")</f>
      </c>
      <c r="B23" s="4" t="s">
        <f>=HYPERLINK("https://www.leilaoonline.net/lote/detalhe/263108", " Dicionario Escolar Italiano Michaelis c/100 unidades")</f>
      </c>
      <c r="C23" s="4" t="inlineStr">
        <is>
          <t>Aguardando</t>
        </is>
      </c>
      <c r="D23" s="4" t="inlineStr">
        <is>
          <t>0</t>
        </is>
      </c>
      <c r="E23" s="5" t="inlineStr">
        <is>
          <t>1.275,00</t>
        </is>
      </c>
      <c r="F23" s="4" t="inlineStr">
        <is>
          <t>20.00</t>
        </is>
      </c>
    </row>
    <row collapsed="false" customFormat="false" customHeight="false" hidden="false" ht="12.1" outlineLevel="0" r="24">
      <c r="A24" s="5" t="s">
        <f>=HYPERLINK("https://www.leilaoonline.net/lote/detalhe/263112", "014")</f>
      </c>
      <c r="B24" s="4" t="s">
        <f>=HYPERLINK("https://www.leilaoonline.net/lote/detalhe/263112", " Minidicionario Escolar Espanhol Michaelis c/17-Escolar Ingles c/8 Espanhol c/75 unidades")</f>
      </c>
      <c r="C24" s="4" t="inlineStr">
        <is>
          <t>Aguardando</t>
        </is>
      </c>
      <c r="D24" s="4" t="inlineStr">
        <is>
          <t>0</t>
        </is>
      </c>
      <c r="E24" s="5" t="inlineStr">
        <is>
          <t>1.020,00</t>
        </is>
      </c>
      <c r="F24" s="4" t="inlineStr">
        <is>
          <t>20.00</t>
        </is>
      </c>
    </row>
    <row collapsed="false" customFormat="false" customHeight="false" hidden="false" ht="12.1" outlineLevel="0" r="25">
      <c r="A25" s="5" t="s">
        <f>=HYPERLINK("https://www.leilaoonline.net/lote/detalhe/263106", "015")</f>
      </c>
      <c r="B25" s="4" t="s">
        <f>=HYPERLINK("https://www.leilaoonline.net/lote/detalhe/263106", " 05 Caixa de Apontador Marca Winner Formato Peixinho 12Pote x72 total 360 unidades")</f>
      </c>
      <c r="C25" s="4" t="inlineStr">
        <is>
          <t>Aguardando</t>
        </is>
      </c>
      <c r="D25" s="4" t="inlineStr">
        <is>
          <t>0</t>
        </is>
      </c>
      <c r="E25" s="5" t="inlineStr">
        <is>
          <t>310,00</t>
        </is>
      </c>
      <c r="F25" s="4" t="inlineStr">
        <is>
          <t>20.00</t>
        </is>
      </c>
    </row>
    <row collapsed="false" customFormat="false" customHeight="false" hidden="false" ht="12.1" outlineLevel="0" r="26">
      <c r="A26" s="5" t="s">
        <f>=HYPERLINK("https://www.leilaoonline.net/lote/detalhe/263114", "016")</f>
      </c>
      <c r="B26" s="4" t="s">
        <f>=HYPERLINK("https://www.leilaoonline.net/lote/detalhe/263114", " 05 Caixa de Apontador Marca Winner Formato Peixinho 12Pote x72 total 360 unidades")</f>
      </c>
      <c r="C26" s="4" t="inlineStr">
        <is>
          <t>Aguardando</t>
        </is>
      </c>
      <c r="D26" s="4" t="inlineStr">
        <is>
          <t>0</t>
        </is>
      </c>
      <c r="E26" s="5" t="inlineStr">
        <is>
          <t>310,00</t>
        </is>
      </c>
      <c r="F26" s="4" t="inlineStr">
        <is>
          <t>20.00</t>
        </is>
      </c>
    </row>
    <row collapsed="false" customFormat="false" customHeight="false" hidden="false" ht="12.1" outlineLevel="0" r="27">
      <c r="A27" s="5" t="s">
        <f>=HYPERLINK("https://www.leilaoonline.net/lote/detalhe/263098", "017")</f>
      </c>
      <c r="B27" s="4" t="s">
        <f>=HYPERLINK("https://www.leilaoonline.net/lote/detalhe/263098", " 05 Caixa de Apontador Marca Winner Formato Peixinho 12Pote x72 total 360 unidades")</f>
      </c>
      <c r="C27" s="4" t="inlineStr">
        <is>
          <t>Aguardando</t>
        </is>
      </c>
      <c r="D27" s="4" t="inlineStr">
        <is>
          <t>0</t>
        </is>
      </c>
      <c r="E27" s="5" t="inlineStr">
        <is>
          <t>310,00</t>
        </is>
      </c>
      <c r="F27" s="4" t="inlineStr">
        <is>
          <t>20.00</t>
        </is>
      </c>
    </row>
    <row collapsed="false" customFormat="false" customHeight="false" hidden="false" ht="12.1" outlineLevel="0" r="28">
      <c r="A28" s="5" t="s">
        <f>=HYPERLINK("https://www.leilaoonline.net/lote/detalhe/263110", "018")</f>
      </c>
      <c r="B28" s="4" t="s">
        <f>=HYPERLINK("https://www.leilaoonline.net/lote/detalhe/263110", " Pacote com 1.000 unidades Lapis Preto")</f>
      </c>
      <c r="C28" s="4" t="inlineStr">
        <is>
          <t>Aguardando</t>
        </is>
      </c>
      <c r="D28" s="4" t="inlineStr">
        <is>
          <t>0</t>
        </is>
      </c>
      <c r="E28" s="5" t="inlineStr">
        <is>
          <t>765,00</t>
        </is>
      </c>
      <c r="F28" s="4" t="inlineStr">
        <is>
          <t>20.00</t>
        </is>
      </c>
    </row>
    <row collapsed="false" customFormat="false" customHeight="false" hidden="false" ht="12.1" outlineLevel="0" r="29">
      <c r="A29" s="5" t="s">
        <f>=HYPERLINK("https://www.leilaoonline.net/lote/detalhe/263097", "019")</f>
      </c>
      <c r="B29" s="4" t="s">
        <f>=HYPERLINK("https://www.leilaoonline.net/lote/detalhe/263097", " Pacote com 800 unidades Lapis Preto 200 Lapis Azul")</f>
      </c>
      <c r="C29" s="4" t="inlineStr">
        <is>
          <t>Aguardando</t>
        </is>
      </c>
      <c r="D29" s="4" t="inlineStr">
        <is>
          <t>0</t>
        </is>
      </c>
      <c r="E29" s="5" t="inlineStr">
        <is>
          <t>765,00</t>
        </is>
      </c>
      <c r="F29" s="4" t="inlineStr">
        <is>
          <t>20.00</t>
        </is>
      </c>
    </row>
    <row collapsed="false" customFormat="false" customHeight="false" hidden="false" ht="12.1" outlineLevel="0" r="30">
      <c r="A30" s="5" t="s">
        <f>=HYPERLINK("https://www.leilaoonline.net/lote/detalhe/263100", "020")</f>
      </c>
      <c r="B30" s="4" t="s">
        <f>=HYPERLINK("https://www.leilaoonline.net/lote/detalhe/263100", " Livro de Gramatica Escolar da Lingua Portuguesa com Nova Ortografia c/80 unidades")</f>
      </c>
      <c r="C30" s="4" t="inlineStr">
        <is>
          <t>Aguardando</t>
        </is>
      </c>
      <c r="D30" s="4" t="inlineStr">
        <is>
          <t>0</t>
        </is>
      </c>
      <c r="E30" s="5" t="inlineStr">
        <is>
          <t>540,00</t>
        </is>
      </c>
      <c r="F30" s="4" t="inlineStr">
        <is>
          <t>20.00</t>
        </is>
      </c>
    </row>
    <row collapsed="false" customFormat="false" customHeight="false" hidden="false" ht="12.1" outlineLevel="0" r="31">
      <c r="A31" s="5" t="s">
        <f>=HYPERLINK("https://www.leilaoonline.net/lote/detalhe/263180", "021")</f>
      </c>
      <c r="B31" s="4" t="s">
        <f>=HYPERLINK("https://www.leilaoonline.net/lote/detalhe/263180", " Avental Escolar Transparente(112) Azul(121) Amarelo(100) total 333 unidades")</f>
      </c>
      <c r="C31" s="4" t="inlineStr">
        <is>
          <t>Aguardando</t>
        </is>
      </c>
      <c r="D31" s="4" t="inlineStr">
        <is>
          <t>0</t>
        </is>
      </c>
      <c r="E31" s="5" t="inlineStr">
        <is>
          <t>550,00</t>
        </is>
      </c>
      <c r="F31" s="4" t="inlineStr">
        <is>
          <t>20.00</t>
        </is>
      </c>
    </row>
    <row collapsed="false" customFormat="false" customHeight="false" hidden="false" ht="12.1" outlineLevel="0" r="32">
      <c r="A32" s="5" t="s">
        <f>=HYPERLINK("https://www.leilaoonline.net/lote/detalhe/264481", "022")</f>
      </c>
      <c r="B32" s="4" t="s">
        <f>=HYPERLINK("https://www.leilaoonline.net/lote/detalhe/264481", " Livro Arte Para Colorir c/20 As cores da Imaginacao c/20 - total 40unidades")</f>
      </c>
      <c r="C32" s="4" t="inlineStr">
        <is>
          <t>Aguardando</t>
        </is>
      </c>
      <c r="D32" s="4" t="inlineStr">
        <is>
          <t>0</t>
        </is>
      </c>
      <c r="E32" s="5" t="inlineStr">
        <is>
          <t>200,00</t>
        </is>
      </c>
      <c r="F32" s="4" t="inlineStr">
        <is>
          <t>20.00</t>
        </is>
      </c>
    </row>
    <row collapsed="false" customFormat="false" customHeight="false" hidden="false" ht="12.1" outlineLevel="0" r="33">
      <c r="A33" s="5" t="s">
        <f>=HYPERLINK("https://www.leilaoonline.net/lote/detalhe/263132", "023")</f>
      </c>
      <c r="B33" s="4" t="s">
        <f>=HYPERLINK("https://www.leilaoonline.net/lote/detalhe/263132", " Livro Arte Para Colorir c/50 unidades")</f>
      </c>
      <c r="C33" s="4" t="inlineStr">
        <is>
          <t>Aguardando</t>
        </is>
      </c>
      <c r="D33" s="4" t="inlineStr">
        <is>
          <t>0</t>
        </is>
      </c>
      <c r="E33" s="5" t="inlineStr">
        <is>
          <t>550,00</t>
        </is>
      </c>
      <c r="F33" s="4" t="inlineStr">
        <is>
          <t>20.00</t>
        </is>
      </c>
    </row>
    <row collapsed="false" customFormat="false" customHeight="false" hidden="false" ht="12.1" outlineLevel="0" r="34">
      <c r="A34" s="5" t="s">
        <f>=HYPERLINK("https://www.leilaoonline.net/lote/detalhe/263126", "024")</f>
      </c>
      <c r="B34" s="4" t="s">
        <f>=HYPERLINK("https://www.leilaoonline.net/lote/detalhe/263126", " Livro Gramatica da Lingua Portuguesa Fi=undamental c/40 unidades")</f>
      </c>
      <c r="C34" s="4" t="inlineStr">
        <is>
          <t>Aguardando</t>
        </is>
      </c>
      <c r="D34" s="4" t="inlineStr">
        <is>
          <t>0</t>
        </is>
      </c>
      <c r="E34" s="5" t="inlineStr">
        <is>
          <t>340,00</t>
        </is>
      </c>
      <c r="F34" s="4" t="inlineStr">
        <is>
          <t>20.00</t>
        </is>
      </c>
    </row>
    <row collapsed="false" customFormat="false" customHeight="false" hidden="false" ht="12.1" outlineLevel="0" r="35">
      <c r="A35" s="5" t="s">
        <f>=HYPERLINK("https://www.leilaoonline.net/lote/detalhe/264482", "025")</f>
      </c>
      <c r="B35" s="4" t="s">
        <f>=HYPERLINK("https://www.leilaoonline.net/lote/detalhe/264482", " Caderno Cartografia Milimetrado 200x275x 48 Folhas c/120 unidades")</f>
      </c>
      <c r="C35" s="4" t="inlineStr">
        <is>
          <t>Aguardando</t>
        </is>
      </c>
      <c r="D35" s="4" t="inlineStr">
        <is>
          <t>0</t>
        </is>
      </c>
      <c r="E35" s="5" t="inlineStr">
        <is>
          <t>600,00</t>
        </is>
      </c>
      <c r="F35" s="4" t="inlineStr">
        <is>
          <t>20.00</t>
        </is>
      </c>
    </row>
    <row collapsed="false" customFormat="false" customHeight="false" hidden="false" ht="12.1" outlineLevel="0" r="36">
      <c r="A36" s="5" t="s">
        <f>=HYPERLINK("https://www.leilaoonline.net/lote/detalhe/264488", "026")</f>
      </c>
      <c r="B36" s="4" t="s">
        <f>=HYPERLINK("https://www.leilaoonline.net/lote/detalhe/264488", " Caderno Cartografia Milimetrado 200x275x 48 Folhas c/120 unidades")</f>
      </c>
      <c r="C36" s="4" t="inlineStr">
        <is>
          <t>Aguardando</t>
        </is>
      </c>
      <c r="D36" s="4" t="inlineStr">
        <is>
          <t>0</t>
        </is>
      </c>
      <c r="E36" s="5" t="inlineStr">
        <is>
          <t>600,00</t>
        </is>
      </c>
      <c r="F36" s="4" t="inlineStr">
        <is>
          <t>20.00</t>
        </is>
      </c>
    </row>
    <row collapsed="false" customFormat="false" customHeight="false" hidden="false" ht="12.1" outlineLevel="0" r="37">
      <c r="A37" s="5" t="s">
        <f>=HYPERLINK("https://www.leilaoonline.net/lote/detalhe/264485", "027")</f>
      </c>
      <c r="B37" s="4" t="s">
        <f>=HYPERLINK("https://www.leilaoonline.net/lote/detalhe/264485", " Caderno Cartografia Milimetrado 200x275x 48 Folhas c/40 unidades - 2 Modelos de Cardeno")</f>
      </c>
      <c r="C37" s="4" t="inlineStr">
        <is>
          <t>Aguardando</t>
        </is>
      </c>
      <c r="D37" s="4" t="inlineStr">
        <is>
          <t>0</t>
        </is>
      </c>
      <c r="E37" s="5" t="inlineStr">
        <is>
          <t>200,00</t>
        </is>
      </c>
      <c r="F37" s="4" t="inlineStr">
        <is>
          <t>20.00</t>
        </is>
      </c>
    </row>
    <row collapsed="false" customFormat="false" customHeight="false" hidden="false" ht="12.1" outlineLevel="0" r="38">
      <c r="A38" s="5" t="s">
        <f>=HYPERLINK("https://www.leilaoonline.net/lote/detalhe/263197", "028")</f>
      </c>
      <c r="B38" s="4" t="s">
        <f>=HYPERLINK("https://www.leilaoonline.net/lote/detalhe/263197", " Caderno Desenho e Cartografia c/Seda 200x275x 48 Folhas c/40 unidades")</f>
      </c>
      <c r="C38" s="4" t="inlineStr">
        <is>
          <t>Aguardando</t>
        </is>
      </c>
      <c r="D38" s="4" t="inlineStr">
        <is>
          <t>0</t>
        </is>
      </c>
      <c r="E38" s="5" t="inlineStr">
        <is>
          <t>170,00</t>
        </is>
      </c>
      <c r="F38" s="4" t="inlineStr">
        <is>
          <t>20.00</t>
        </is>
      </c>
    </row>
    <row collapsed="false" customFormat="false" customHeight="false" hidden="false" ht="12.1" outlineLevel="0" r="39">
      <c r="A39" s="5" t="s">
        <f>=HYPERLINK("https://www.leilaoonline.net/lote/detalhe/263134", "029")</f>
      </c>
      <c r="B39" s="4" t="s">
        <f>=HYPERLINK("https://www.leilaoonline.net/lote/detalhe/263134", " Caderno Desenho e Cartografia c/Seda 200x275x 48 Folhas c/40 unidades")</f>
      </c>
      <c r="C39" s="4" t="inlineStr">
        <is>
          <t>Aguardando</t>
        </is>
      </c>
      <c r="D39" s="4" t="inlineStr">
        <is>
          <t>0</t>
        </is>
      </c>
      <c r="E39" s="5" t="inlineStr">
        <is>
          <t>170,00</t>
        </is>
      </c>
      <c r="F39" s="4" t="inlineStr">
        <is>
          <t>20.00</t>
        </is>
      </c>
    </row>
    <row collapsed="false" customFormat="false" customHeight="false" hidden="false" ht="12.1" outlineLevel="0" r="40">
      <c r="A40" s="5" t="s">
        <f>=HYPERLINK("https://www.leilaoonline.net/lote/detalhe/263169", "030")</f>
      </c>
      <c r="B40" s="4" t="s">
        <f>=HYPERLINK("https://www.leilaoonline.net/lote/detalhe/263169", " Caderno Cartografia Santos F.C 200x275x 96 Folhas c/34 unidades - 3 Modelos Diferentes")</f>
      </c>
      <c r="C40" s="4" t="inlineStr">
        <is>
          <t>Aguardando</t>
        </is>
      </c>
      <c r="D40" s="4" t="inlineStr">
        <is>
          <t>0</t>
        </is>
      </c>
      <c r="E40" s="5" t="inlineStr">
        <is>
          <t>765,00</t>
        </is>
      </c>
      <c r="F40" s="4" t="inlineStr">
        <is>
          <t>20.00</t>
        </is>
      </c>
    </row>
    <row collapsed="false" customFormat="false" customHeight="false" hidden="false" ht="12.1" outlineLevel="0" r="41">
      <c r="A41" s="5" t="s">
        <f>=HYPERLINK("https://www.leilaoonline.net/lote/detalhe/263204", "031")</f>
      </c>
      <c r="B41" s="4" t="s">
        <f>=HYPERLINK("https://www.leilaoonline.net/lote/detalhe/263204", " Caderno Cartografia Santos F.C 200x275x 96 Folhas c/34 unidades - 3 Modelos Diferentes")</f>
      </c>
      <c r="C41" s="4" t="inlineStr">
        <is>
          <t>Aguardando</t>
        </is>
      </c>
      <c r="D41" s="4" t="inlineStr">
        <is>
          <t>0</t>
        </is>
      </c>
      <c r="E41" s="5" t="inlineStr">
        <is>
          <t>765,00</t>
        </is>
      </c>
      <c r="F41" s="4" t="inlineStr">
        <is>
          <t>20.00</t>
        </is>
      </c>
    </row>
    <row collapsed="false" customFormat="false" customHeight="false" hidden="false" ht="12.1" outlineLevel="0" r="42">
      <c r="A42" s="5" t="s">
        <f>=HYPERLINK("https://www.leilaoonline.net/lote/detalhe/263215", "032")</f>
      </c>
      <c r="B42" s="4" t="s">
        <f>=HYPERLINK("https://www.leilaoonline.net/lote/detalhe/263215", " Caderno Cartografia Santos F.C 200x275x 96 Folhas c/34 - unidades - 3 Modelos Diferentes")</f>
      </c>
      <c r="C42" s="4" t="inlineStr">
        <is>
          <t>Aguardando</t>
        </is>
      </c>
      <c r="D42" s="4" t="inlineStr">
        <is>
          <t>0</t>
        </is>
      </c>
      <c r="E42" s="5" t="inlineStr">
        <is>
          <t>765,00</t>
        </is>
      </c>
      <c r="F42" s="4" t="inlineStr">
        <is>
          <t>20.00</t>
        </is>
      </c>
    </row>
    <row collapsed="false" customFormat="false" customHeight="false" hidden="false" ht="12.1" outlineLevel="0" r="43">
      <c r="A43" s="5" t="s">
        <f>=HYPERLINK("https://www.leilaoonline.net/lote/detalhe/263205", "033")</f>
      </c>
      <c r="B43" s="4" t="s">
        <f>=HYPERLINK("https://www.leilaoonline.net/lote/detalhe/263205", " Caderno Santos F.C 200x275x 96 Folhas c/34 undades - 2 Modelos Diferentes")</f>
      </c>
      <c r="C43" s="4" t="inlineStr">
        <is>
          <t>Aguardando</t>
        </is>
      </c>
      <c r="D43" s="4" t="inlineStr">
        <is>
          <t>0</t>
        </is>
      </c>
      <c r="E43" s="5" t="inlineStr">
        <is>
          <t>850,00</t>
        </is>
      </c>
      <c r="F43" s="4" t="inlineStr">
        <is>
          <t>20.00</t>
        </is>
      </c>
    </row>
    <row collapsed="false" customFormat="false" customHeight="false" hidden="false" ht="12.1" outlineLevel="0" r="44">
      <c r="A44" s="5" t="s">
        <f>=HYPERLINK("https://www.leilaoonline.net/lote/detalhe/263195", "034")</f>
      </c>
      <c r="B44" s="4" t="s">
        <f>=HYPERLINK("https://www.leilaoonline.net/lote/detalhe/263195", " Caderno Santos F.C 200x275x 96 Folhas c/34 unidades - 2 Modelos Diferentes")</f>
      </c>
      <c r="C44" s="4" t="inlineStr">
        <is>
          <t>Aguardando</t>
        </is>
      </c>
      <c r="D44" s="4" t="inlineStr">
        <is>
          <t>0</t>
        </is>
      </c>
      <c r="E44" s="5" t="inlineStr">
        <is>
          <t>850,00</t>
        </is>
      </c>
      <c r="F44" s="4" t="inlineStr">
        <is>
          <t>20.00</t>
        </is>
      </c>
    </row>
    <row collapsed="false" customFormat="false" customHeight="false" hidden="false" ht="12.1" outlineLevel="0" r="45">
      <c r="A45" s="5" t="s">
        <f>=HYPERLINK("https://www.leilaoonline.net/lote/detalhe/263203", "035")</f>
      </c>
      <c r="B45" s="4" t="s">
        <f>=HYPERLINK("https://www.leilaoonline.net/lote/detalhe/263203", " Caderno Santos F.C 200x275x 96 Folhas c/34 unidades - 2 Modelos Diferentes")</f>
      </c>
      <c r="C45" s="4" t="inlineStr">
        <is>
          <t>Aguardando</t>
        </is>
      </c>
      <c r="D45" s="4" t="inlineStr">
        <is>
          <t>0</t>
        </is>
      </c>
      <c r="E45" s="5" t="inlineStr">
        <is>
          <t>850,00</t>
        </is>
      </c>
      <c r="F45" s="4" t="inlineStr">
        <is>
          <t>20.00</t>
        </is>
      </c>
    </row>
    <row collapsed="false" customFormat="false" customHeight="false" hidden="false" ht="12.1" outlineLevel="0" r="46">
      <c r="A46" s="5" t="s">
        <f>=HYPERLINK("https://www.leilaoonline.net/lote/detalhe/263209", "036")</f>
      </c>
      <c r="B46" s="4" t="s">
        <f>=HYPERLINK("https://www.leilaoonline.net/lote/detalhe/263209", " Caderno São Paulo F.C 200x275x 96 Folhas c/24 unidades - 4 Modelos Diferentes")</f>
      </c>
      <c r="C46" s="4" t="inlineStr">
        <is>
          <t>Aguardando</t>
        </is>
      </c>
      <c r="D46" s="4" t="inlineStr">
        <is>
          <t>0</t>
        </is>
      </c>
      <c r="E46" s="5" t="inlineStr">
        <is>
          <t>595,00</t>
        </is>
      </c>
      <c r="F46" s="4" t="inlineStr">
        <is>
          <t>20.00</t>
        </is>
      </c>
    </row>
    <row collapsed="false" customFormat="false" customHeight="false" hidden="false" ht="12.1" outlineLevel="0" r="47">
      <c r="A47" s="5" t="s">
        <f>=HYPERLINK("https://www.leilaoonline.net/lote/detalhe/263199", "037")</f>
      </c>
      <c r="B47" s="4" t="s">
        <f>=HYPERLINK("https://www.leilaoonline.net/lote/detalhe/263199", " Caderno S.E Palmeiras 140x202x 96 Folhas c/30 unidades - 4 Modelos Diferentes")</f>
      </c>
      <c r="C47" s="4" t="inlineStr">
        <is>
          <t>Aguardando</t>
        </is>
      </c>
      <c r="D47" s="4" t="inlineStr">
        <is>
          <t>0</t>
        </is>
      </c>
      <c r="E47" s="5" t="inlineStr">
        <is>
          <t>765,00</t>
        </is>
      </c>
      <c r="F47" s="4" t="inlineStr">
        <is>
          <t>20.00</t>
        </is>
      </c>
    </row>
    <row collapsed="false" customFormat="false" customHeight="false" hidden="false" ht="12.1" outlineLevel="0" r="48">
      <c r="A48" s="5" t="s">
        <f>=HYPERLINK("https://www.leilaoonline.net/lote/detalhe/263206", "038")</f>
      </c>
      <c r="B48" s="4" t="s">
        <f>=HYPERLINK("https://www.leilaoonline.net/lote/detalhe/263206", " Caderno S.E Palmeiras 140x202x 96 Folhas c/30 unidades - 4 Modelos Diferentes")</f>
      </c>
      <c r="C48" s="4" t="inlineStr">
        <is>
          <t>Aguardando</t>
        </is>
      </c>
      <c r="D48" s="4" t="inlineStr">
        <is>
          <t>0</t>
        </is>
      </c>
      <c r="E48" s="5" t="inlineStr">
        <is>
          <t>765,00</t>
        </is>
      </c>
      <c r="F48" s="4" t="inlineStr">
        <is>
          <t>20.00</t>
        </is>
      </c>
    </row>
    <row collapsed="false" customFormat="false" customHeight="false" hidden="false" ht="12.1" outlineLevel="0" r="49">
      <c r="A49" s="5" t="s">
        <f>=HYPERLINK("https://www.leilaoonline.net/lote/detalhe/263198", "039")</f>
      </c>
      <c r="B49" s="4" t="s">
        <f>=HYPERLINK("https://www.leilaoonline.net/lote/detalhe/263198", " Caderno Desenho 200x140mm 40 Folhas Bichos Circo Desenho 18 Pcts c/360 unidades")</f>
      </c>
      <c r="C49" s="4" t="inlineStr">
        <is>
          <t>Aguardando</t>
        </is>
      </c>
      <c r="D49" s="4" t="inlineStr">
        <is>
          <t>0</t>
        </is>
      </c>
      <c r="E49" s="5" t="inlineStr">
        <is>
          <t>595,00</t>
        </is>
      </c>
      <c r="F49" s="4" t="inlineStr">
        <is>
          <t>20.00</t>
        </is>
      </c>
    </row>
    <row collapsed="false" customFormat="false" customHeight="false" hidden="false" ht="12.1" outlineLevel="0" r="50">
      <c r="A50" s="5" t="s">
        <f>=HYPERLINK("https://www.leilaoonline.net/lote/detalhe/263200", "040")</f>
      </c>
      <c r="B50" s="4" t="s">
        <f>=HYPERLINK("https://www.leilaoonline.net/lote/detalhe/263200", " Caderno Desenho 200x140mm 40 Folhas Bichos Circo Desenho 18 Pcts c/360 unidades")</f>
      </c>
      <c r="C50" s="4" t="inlineStr">
        <is>
          <t>Aguardando</t>
        </is>
      </c>
      <c r="D50" s="4" t="inlineStr">
        <is>
          <t>0</t>
        </is>
      </c>
      <c r="E50" s="5" t="inlineStr">
        <is>
          <t>595,00</t>
        </is>
      </c>
      <c r="F50" s="4" t="inlineStr">
        <is>
          <t>20.00</t>
        </is>
      </c>
    </row>
    <row collapsed="false" customFormat="false" customHeight="false" hidden="false" ht="12.1" outlineLevel="0" r="51">
      <c r="A51" s="5" t="s">
        <f>=HYPERLINK("https://www.leilaoonline.net/lote/detalhe/263196", "041")</f>
      </c>
      <c r="B51" s="4" t="s">
        <f>=HYPERLINK("https://www.leilaoonline.net/lote/detalhe/263196", " Caderno Desenho 200x140mm 40 Folhas Bichos Circo Desenho 18 Pcts c/360 unidades")</f>
      </c>
      <c r="C51" s="4" t="inlineStr">
        <is>
          <t>Aguardando</t>
        </is>
      </c>
      <c r="D51" s="4" t="inlineStr">
        <is>
          <t>0</t>
        </is>
      </c>
      <c r="E51" s="5" t="inlineStr">
        <is>
          <t>595,00</t>
        </is>
      </c>
      <c r="F51" s="4" t="inlineStr">
        <is>
          <t>20.00</t>
        </is>
      </c>
    </row>
    <row collapsed="false" customFormat="false" customHeight="false" hidden="false" ht="12.1" outlineLevel="0" r="52">
      <c r="A52" s="5" t="s">
        <f>=HYPERLINK("https://www.leilaoonline.net/lote/detalhe/263201", "042")</f>
      </c>
      <c r="B52" s="4" t="s">
        <f>=HYPERLINK("https://www.leilaoonline.net/lote/detalhe/263201", " Regua de MDF 30cm Cagema 15 Pcts c/180 unidades")</f>
      </c>
      <c r="C52" s="4" t="inlineStr">
        <is>
          <t>Aguardando</t>
        </is>
      </c>
      <c r="D52" s="4" t="inlineStr">
        <is>
          <t>0</t>
        </is>
      </c>
      <c r="E52" s="5" t="inlineStr">
        <is>
          <t>595,00</t>
        </is>
      </c>
      <c r="F52" s="4" t="inlineStr">
        <is>
          <t>20.00</t>
        </is>
      </c>
    </row>
    <row collapsed="false" customFormat="false" customHeight="false" hidden="false" ht="12.1" outlineLevel="0" r="53">
      <c r="A53" s="5" t="s">
        <f>=HYPERLINK("https://www.leilaoonline.net/lote/detalhe/264486", "043")</f>
      </c>
      <c r="B53" s="4" t="s">
        <f>=HYPERLINK("https://www.leilaoonline.net/lote/detalhe/264486", " Regua de MDF 30cm Cagema 15 Pcts c/180 unidades")</f>
      </c>
      <c r="C53" s="4" t="inlineStr">
        <is>
          <t>Aguardando</t>
        </is>
      </c>
      <c r="D53" s="4" t="inlineStr">
        <is>
          <t>0</t>
        </is>
      </c>
      <c r="E53" s="5" t="inlineStr">
        <is>
          <t>700,00</t>
        </is>
      </c>
      <c r="F53" s="4" t="inlineStr">
        <is>
          <t>20.00</t>
        </is>
      </c>
    </row>
    <row collapsed="false" customFormat="false" customHeight="false" hidden="false" ht="12.1" outlineLevel="0" r="54">
      <c r="A54" s="5" t="s">
        <f>=HYPERLINK("https://www.leilaoonline.net/lote/detalhe/263202", "044")</f>
      </c>
      <c r="B54" s="4" t="s">
        <f>=HYPERLINK("https://www.leilaoonline.net/lote/detalhe/263202", " Regua de MDF 30cm Cagema 15 Pcts c/180 unidades")</f>
      </c>
      <c r="C54" s="4" t="inlineStr">
        <is>
          <t>Aguardando</t>
        </is>
      </c>
      <c r="D54" s="4" t="inlineStr">
        <is>
          <t>0</t>
        </is>
      </c>
      <c r="E54" s="5" t="inlineStr">
        <is>
          <t>595,00</t>
        </is>
      </c>
      <c r="F54" s="4" t="inlineStr">
        <is>
          <t>20.00</t>
        </is>
      </c>
    </row>
    <row collapsed="false" customFormat="false" customHeight="false" hidden="false" ht="12.1" outlineLevel="0" r="55">
      <c r="A55" s="5" t="s">
        <f>=HYPERLINK("https://www.leilaoonline.net/lote/detalhe/264487", "045")</f>
      </c>
      <c r="B55" s="4" t="s">
        <f>=HYPERLINK("https://www.leilaoonline.net/lote/detalhe/264487", " Lapis de Cera Estaca Acrilex 50 caixas com 12 Unidades Cores Diversas")</f>
      </c>
      <c r="C55" s="4" t="inlineStr">
        <is>
          <t>Aguardando</t>
        </is>
      </c>
      <c r="D55" s="4" t="inlineStr">
        <is>
          <t>0</t>
        </is>
      </c>
      <c r="E55" s="5" t="inlineStr">
        <is>
          <t>200,00</t>
        </is>
      </c>
      <c r="F55" s="4" t="inlineStr">
        <is>
          <t>20.00</t>
        </is>
      </c>
    </row>
    <row collapsed="false" customFormat="false" customHeight="false" hidden="false" ht="12.1" outlineLevel="0" r="56">
      <c r="A56" s="5" t="s">
        <f>=HYPERLINK("https://www.leilaoonline.net/lote/detalhe/263214", "046")</f>
      </c>
      <c r="B56" s="4" t="s">
        <f>=HYPERLINK("https://www.leilaoonline.net/lote/detalhe/263214", " Lapis de Cera Estaca Acrilex 50 caixas com 12 Unidades Cores Diversas")</f>
      </c>
      <c r="C56" s="4" t="inlineStr">
        <is>
          <t>Aguardando</t>
        </is>
      </c>
      <c r="D56" s="4" t="inlineStr">
        <is>
          <t>0</t>
        </is>
      </c>
      <c r="E56" s="5" t="inlineStr">
        <is>
          <t>170,00</t>
        </is>
      </c>
      <c r="F56" s="4" t="inlineStr">
        <is>
          <t>20.00</t>
        </is>
      </c>
    </row>
    <row collapsed="false" customFormat="false" customHeight="false" hidden="false" ht="12.1" outlineLevel="0" r="57">
      <c r="A57" s="5" t="s">
        <f>=HYPERLINK("https://www.leilaoonline.net/lote/detalhe/263213", "047")</f>
      </c>
      <c r="B57" s="4" t="s">
        <f>=HYPERLINK("https://www.leilaoonline.net/lote/detalhe/263213", " Lapis Estaca de Cera Lyra Cores Preto 95 Caixas com 12 Unidades Cores Diversas")</f>
      </c>
      <c r="C57" s="4" t="inlineStr">
        <is>
          <t>Aguardando</t>
        </is>
      </c>
      <c r="D57" s="4" t="inlineStr">
        <is>
          <t>0</t>
        </is>
      </c>
      <c r="E57" s="5" t="inlineStr">
        <is>
          <t>360,00</t>
        </is>
      </c>
      <c r="F57" s="4" t="inlineStr">
        <is>
          <t>20.00</t>
        </is>
      </c>
    </row>
    <row collapsed="false" customFormat="false" customHeight="false" hidden="false" ht="12.1" outlineLevel="0" r="58">
      <c r="A58" s="5" t="s">
        <f>=HYPERLINK("https://www.leilaoonline.net/lote/detalhe/263210", "048")</f>
      </c>
      <c r="B58" s="4" t="s">
        <f>=HYPERLINK("https://www.leilaoonline.net/lote/detalhe/263210", " Apontador Bicho do Lago 21 Caixas com 12 Unidades cada")</f>
      </c>
      <c r="C58" s="4" t="inlineStr">
        <is>
          <t>Aguardando</t>
        </is>
      </c>
      <c r="D58" s="4" t="inlineStr">
        <is>
          <t>0</t>
        </is>
      </c>
      <c r="E58" s="5" t="inlineStr">
        <is>
          <t>1.275,00</t>
        </is>
      </c>
      <c r="F58" s="4" t="inlineStr">
        <is>
          <t>20.00</t>
        </is>
      </c>
    </row>
    <row collapsed="false" customFormat="false" customHeight="false" hidden="false" ht="12.1" outlineLevel="0" r="59">
      <c r="A59" s="5" t="s">
        <f>=HYPERLINK("https://www.leilaoonline.net/lote/detalhe/264489", "049")</f>
      </c>
      <c r="B59" s="4" t="s">
        <f>=HYPERLINK("https://www.leilaoonline.net/lote/detalhe/264489", " Caneta Marca Texto 13 Caixas com 12 Unidades Cada")</f>
      </c>
      <c r="C59" s="4" t="inlineStr">
        <is>
          <t>Aguardando</t>
        </is>
      </c>
      <c r="D59" s="4" t="inlineStr">
        <is>
          <t>0</t>
        </is>
      </c>
      <c r="E59" s="5" t="inlineStr">
        <is>
          <t>200,00</t>
        </is>
      </c>
      <c r="F59" s="4" t="inlineStr">
        <is>
          <t>20.00</t>
        </is>
      </c>
    </row>
    <row collapsed="false" customFormat="false" customHeight="false" hidden="false" ht="12.1" outlineLevel="0" r="60">
      <c r="A60" s="5" t="s">
        <f>=HYPERLINK("https://www.leilaoonline.net/lote/detalhe/264493", "050")</f>
      </c>
      <c r="B60" s="4" t="s">
        <f>=HYPERLINK("https://www.leilaoonline.net/lote/detalhe/264493", " Lapis de Cor Crayola 25 Caixas com 12 Unidades Cada")</f>
      </c>
      <c r="C60" s="4" t="inlineStr">
        <is>
          <t>Aguardando</t>
        </is>
      </c>
      <c r="D60" s="4" t="inlineStr">
        <is>
          <t>0</t>
        </is>
      </c>
      <c r="E60" s="5" t="inlineStr">
        <is>
          <t>250,00</t>
        </is>
      </c>
      <c r="F60" s="4" t="inlineStr">
        <is>
          <t>20.00</t>
        </is>
      </c>
    </row>
    <row collapsed="false" customFormat="false" customHeight="false" hidden="false" ht="12.1" outlineLevel="0" r="61">
      <c r="A61" s="5" t="s">
        <f>=HYPERLINK("https://www.leilaoonline.net/lote/detalhe/264490", "051")</f>
      </c>
      <c r="B61" s="4" t="s">
        <f>=HYPERLINK("https://www.leilaoonline.net/lote/detalhe/264490", " Fabel Caster Ecolapis 48 Caixas com 36 Unidades cada")</f>
      </c>
      <c r="C61" s="4" t="inlineStr">
        <is>
          <t>Aguardando</t>
        </is>
      </c>
      <c r="D61" s="4" t="inlineStr">
        <is>
          <t>0</t>
        </is>
      </c>
      <c r="E61" s="5" t="inlineStr">
        <is>
          <t>600,00</t>
        </is>
      </c>
      <c r="F61" s="4" t="inlineStr">
        <is>
          <t>20.00</t>
        </is>
      </c>
    </row>
    <row collapsed="false" customFormat="false" customHeight="false" hidden="false" ht="12.1" outlineLevel="0" r="62">
      <c r="A62" s="5" t="s">
        <f>=HYPERLINK("https://www.leilaoonline.net/lote/detalhe/264494", "052")</f>
      </c>
      <c r="B62" s="4" t="s">
        <f>=HYPERLINK("https://www.leilaoonline.net/lote/detalhe/264494", " Fabel Caster Ecolapis 48 Caixas com 36 Unidades cada")</f>
      </c>
      <c r="C62" s="4" t="inlineStr">
        <is>
          <t>Aguardando</t>
        </is>
      </c>
      <c r="D62" s="4" t="inlineStr">
        <is>
          <t>0</t>
        </is>
      </c>
      <c r="E62" s="5" t="inlineStr">
        <is>
          <t>600,00</t>
        </is>
      </c>
      <c r="F62" s="4" t="inlineStr">
        <is>
          <t>20.00</t>
        </is>
      </c>
    </row>
    <row collapsed="false" customFormat="false" customHeight="false" hidden="false" ht="12.1" outlineLevel="0" r="63">
      <c r="A63" s="5" t="s">
        <f>=HYPERLINK("https://www.leilaoonline.net/lote/detalhe/264496", "053")</f>
      </c>
      <c r="B63" s="4" t="s">
        <f>=HYPERLINK("https://www.leilaoonline.net/lote/detalhe/264496", " Apontador Simples Redondo 59 Caixas com 24 Unidades cada")</f>
      </c>
      <c r="C63" s="4" t="inlineStr">
        <is>
          <t>Aguardando</t>
        </is>
      </c>
      <c r="D63" s="4" t="inlineStr">
        <is>
          <t>0</t>
        </is>
      </c>
      <c r="E63" s="5" t="inlineStr">
        <is>
          <t>400,00</t>
        </is>
      </c>
      <c r="F63" s="4" t="inlineStr">
        <is>
          <t>20.00</t>
        </is>
      </c>
    </row>
    <row collapsed="false" customFormat="false" customHeight="false" hidden="false" ht="12.1" outlineLevel="0" r="64">
      <c r="A64" s="5" t="s">
        <f>=HYPERLINK("https://www.leilaoonline.net/lote/detalhe/263217", "054")</f>
      </c>
      <c r="B64" s="4" t="s">
        <f>=HYPERLINK("https://www.leilaoonline.net/lote/detalhe/263217", " Cola Colorida Maripel 23 Caixas com 4 unidades cada")</f>
      </c>
      <c r="C64" s="4" t="inlineStr">
        <is>
          <t>Aguardando</t>
        </is>
      </c>
      <c r="D64" s="4" t="inlineStr">
        <is>
          <t>0</t>
        </is>
      </c>
      <c r="E64" s="5" t="inlineStr">
        <is>
          <t>100,00</t>
        </is>
      </c>
      <c r="F64" s="4" t="inlineStr">
        <is>
          <t>20.00</t>
        </is>
      </c>
    </row>
    <row collapsed="false" customFormat="false" customHeight="false" hidden="false" ht="12.1" outlineLevel="0" r="65">
      <c r="A65" s="5" t="s">
        <f>=HYPERLINK("https://www.leilaoonline.net/lote/detalhe/263208", "055")</f>
      </c>
      <c r="B65" s="4" t="s">
        <f>=HYPERLINK("https://www.leilaoonline.net/lote/detalhe/263208", " Maped Borracha 28 Caixas com 20 unidades")</f>
      </c>
      <c r="C65" s="4" t="inlineStr">
        <is>
          <t>Aguardando</t>
        </is>
      </c>
      <c r="D65" s="4" t="inlineStr">
        <is>
          <t>0</t>
        </is>
      </c>
      <c r="E65" s="5" t="inlineStr">
        <is>
          <t>1.190,00</t>
        </is>
      </c>
      <c r="F65" s="4" t="inlineStr">
        <is>
          <t>20.00</t>
        </is>
      </c>
    </row>
    <row collapsed="false" customFormat="false" customHeight="false" hidden="false" ht="12.1" outlineLevel="0" r="66">
      <c r="A66" s="5" t="s">
        <f>=HYPERLINK("https://www.leilaoonline.net/lote/detalhe/263207", "056")</f>
      </c>
      <c r="B66" s="4" t="s">
        <f>=HYPERLINK("https://www.leilaoonline.net/lote/detalhe/263207", " Maped Borracha 28 Caixas com 20 unidades")</f>
      </c>
      <c r="C66" s="4" t="inlineStr">
        <is>
          <t>Aguardando</t>
        </is>
      </c>
      <c r="D66" s="4" t="inlineStr">
        <is>
          <t>0</t>
        </is>
      </c>
      <c r="E66" s="5" t="inlineStr">
        <is>
          <t>1.190,00</t>
        </is>
      </c>
      <c r="F66" s="4" t="inlineStr">
        <is>
          <t>20.00</t>
        </is>
      </c>
    </row>
    <row collapsed="false" customFormat="false" customHeight="false" hidden="false" ht="12.1" outlineLevel="0" r="67">
      <c r="A67" s="5" t="s">
        <f>=HYPERLINK("https://www.leilaoonline.net/lote/detalhe/263216", "057")</f>
      </c>
      <c r="B67" s="4" t="s">
        <f>=HYPERLINK("https://www.leilaoonline.net/lote/detalhe/263216", " Maped Borracha 11 Caixas com 36 Unidades")</f>
      </c>
      <c r="C67" s="4" t="inlineStr">
        <is>
          <t>Aguardando</t>
        </is>
      </c>
      <c r="D67" s="4" t="inlineStr">
        <is>
          <t>0</t>
        </is>
      </c>
      <c r="E67" s="5" t="inlineStr">
        <is>
          <t>680,00</t>
        </is>
      </c>
      <c r="F67" s="4" t="inlineStr">
        <is>
          <t>20.00</t>
        </is>
      </c>
    </row>
    <row collapsed="false" customFormat="false" customHeight="false" hidden="false" ht="12.1" outlineLevel="0" r="68">
      <c r="A68" s="5" t="s">
        <f>=HYPERLINK("https://www.leilaoonline.net/lote/detalhe/263211", "058")</f>
      </c>
      <c r="B68" s="4" t="s">
        <f>=HYPERLINK("https://www.leilaoonline.net/lote/detalhe/263211", " Giz de Colorir Bic Evolution 53 caixas com 24 unidades cada")</f>
      </c>
      <c r="C68" s="4" t="inlineStr">
        <is>
          <t>Aguardando</t>
        </is>
      </c>
      <c r="D68" s="4" t="inlineStr">
        <is>
          <t>0</t>
        </is>
      </c>
      <c r="E68" s="5" t="inlineStr">
        <is>
          <t>850,00</t>
        </is>
      </c>
      <c r="F68" s="4" t="inlineStr">
        <is>
          <t>20.00</t>
        </is>
      </c>
    </row>
    <row collapsed="false" customFormat="false" customHeight="false" hidden="false" ht="12.1" outlineLevel="0" r="69">
      <c r="A69" s="5" t="s">
        <f>=HYPERLINK("https://www.leilaoonline.net/lote/detalhe/264491", "059")</f>
      </c>
      <c r="B69" s="4" t="s">
        <f>=HYPERLINK("https://www.leilaoonline.net/lote/detalhe/264491", " Caneta Esferografica Cis Jet Rt Retratil 1.0 46 Caixas com 12 Unidades cada")</f>
      </c>
      <c r="C69" s="4" t="inlineStr">
        <is>
          <t>Aguardando</t>
        </is>
      </c>
      <c r="D69" s="4" t="inlineStr">
        <is>
          <t>0</t>
        </is>
      </c>
      <c r="E69" s="5" t="inlineStr">
        <is>
          <t>1.000,00</t>
        </is>
      </c>
      <c r="F69" s="4" t="inlineStr">
        <is>
          <t>20.00</t>
        </is>
      </c>
    </row>
    <row collapsed="false" customFormat="false" customHeight="false" hidden="false" ht="12.1" outlineLevel="0" r="70">
      <c r="A70" s="5" t="s">
        <f>=HYPERLINK("https://www.leilaoonline.net/lote/detalhe/264495", "060")</f>
      </c>
      <c r="B70" s="4" t="s">
        <f>=HYPERLINK("https://www.leilaoonline.net/lote/detalhe/264495", " Lapis Cis Preto e Violeta 32 Caixas com 12 unidades cada")</f>
      </c>
      <c r="C70" s="4" t="inlineStr">
        <is>
          <t>Aguardando</t>
        </is>
      </c>
      <c r="D70" s="4" t="inlineStr">
        <is>
          <t>0</t>
        </is>
      </c>
      <c r="E70" s="5" t="inlineStr">
        <is>
          <t>230,00</t>
        </is>
      </c>
      <c r="F70" s="4" t="inlineStr">
        <is>
          <t>20.00</t>
        </is>
      </c>
    </row>
    <row collapsed="false" customFormat="false" customHeight="false" hidden="false" ht="12.1" outlineLevel="0" r="71">
      <c r="A71" s="5" t="s">
        <f>=HYPERLINK("https://www.leilaoonline.net/lote/detalhe/264492", "061")</f>
      </c>
      <c r="B71" s="4" t="s">
        <f>=HYPERLINK("https://www.leilaoonline.net/lote/detalhe/264492", "Conjunto de esquadros acrinil - 80 peças")</f>
      </c>
      <c r="C71" s="4" t="inlineStr">
        <is>
          <t>Aguardando</t>
        </is>
      </c>
      <c r="D71" s="4" t="inlineStr">
        <is>
          <t>0</t>
        </is>
      </c>
      <c r="E71" s="5" t="inlineStr">
        <is>
          <t>600,00</t>
        </is>
      </c>
      <c r="F71" s="4" t="inlineStr">
        <is>
          <t>20.00</t>
        </is>
      </c>
    </row>
    <row collapsed="false" customFormat="false" customHeight="false" hidden="false" ht="12.1" outlineLevel="0" r="72">
      <c r="A72" s="5" t="s">
        <f>=HYPERLINK("https://www.leilaoonline.net/lote/detalhe/263222", "062")</f>
      </c>
      <c r="B72" s="4" t="s">
        <f>=HYPERLINK("https://www.leilaoonline.net/lote/detalhe/263222", " Marcadores Sharpie 44 Caixas com 12 unidade cada Verde Laranja")</f>
      </c>
      <c r="C72" s="4" t="inlineStr">
        <is>
          <t>Aguardando</t>
        </is>
      </c>
      <c r="D72" s="4" t="inlineStr">
        <is>
          <t>0</t>
        </is>
      </c>
      <c r="E72" s="5" t="inlineStr">
        <is>
          <t>1.700,00</t>
        </is>
      </c>
      <c r="F72" s="4" t="inlineStr">
        <is>
          <t>20.00</t>
        </is>
      </c>
    </row>
    <row collapsed="false" customFormat="false" customHeight="false" hidden="false" ht="12.1" outlineLevel="0" r="73">
      <c r="A73" s="5" t="s">
        <f>=HYPERLINK("https://www.leilaoonline.net/lote/detalhe/263212", "063")</f>
      </c>
      <c r="B73" s="4" t="s">
        <f>=HYPERLINK("https://www.leilaoonline.net/lote/detalhe/263212", " Marcadores Sharpie 44 Caixas com 12 unidade cada Verde Laranja")</f>
      </c>
      <c r="C73" s="4" t="inlineStr">
        <is>
          <t>Aguardando</t>
        </is>
      </c>
      <c r="D73" s="4" t="inlineStr">
        <is>
          <t>0</t>
        </is>
      </c>
      <c r="E73" s="5" t="inlineStr">
        <is>
          <t>1.700,00</t>
        </is>
      </c>
      <c r="F73" s="4" t="inlineStr">
        <is>
          <t>20.00</t>
        </is>
      </c>
    </row>
    <row collapsed="false" customFormat="false" customHeight="false" hidden="false" ht="12.1" outlineLevel="0" r="74">
      <c r="A74" s="5" t="s">
        <f>=HYPERLINK("https://www.leilaoonline.net/lote/detalhe/263219", "064")</f>
      </c>
      <c r="B74" s="4" t="s">
        <f>=HYPERLINK("https://www.leilaoonline.net/lote/detalhe/263219", " Grafites para Lapiseira Potominas 1.6mm 22 Caixas c/12 c 06 Grafites")</f>
      </c>
      <c r="C74" s="4" t="inlineStr">
        <is>
          <t>Aguardando</t>
        </is>
      </c>
      <c r="D74" s="4" t="inlineStr">
        <is>
          <t>0</t>
        </is>
      </c>
      <c r="E74" s="5" t="inlineStr">
        <is>
          <t>765,00</t>
        </is>
      </c>
      <c r="F74" s="4" t="inlineStr">
        <is>
          <t>20.00</t>
        </is>
      </c>
    </row>
    <row collapsed="false" customFormat="false" customHeight="false" hidden="false" ht="12.1" outlineLevel="0" r="75">
      <c r="A75" s="5" t="s">
        <f>=HYPERLINK("https://www.leilaoonline.net/lote/detalhe/263227", "065")</f>
      </c>
      <c r="B75" s="4" t="s">
        <f>=HYPERLINK("https://www.leilaoonline.net/lote/detalhe/263227", " Grafites para Lapiseira Potominas 1.6mm 22 Caixas c/12 c 06 Grafites")</f>
      </c>
      <c r="C75" s="4" t="inlineStr">
        <is>
          <t>Aguardando</t>
        </is>
      </c>
      <c r="D75" s="4" t="inlineStr">
        <is>
          <t>0</t>
        </is>
      </c>
      <c r="E75" s="5" t="inlineStr">
        <is>
          <t>765,00</t>
        </is>
      </c>
      <c r="F75" s="4" t="inlineStr">
        <is>
          <t>20.00</t>
        </is>
      </c>
    </row>
    <row collapsed="false" customFormat="false" customHeight="false" hidden="false" ht="12.1" outlineLevel="0" r="76">
      <c r="A76" s="5" t="s">
        <f>=HYPERLINK("https://www.leilaoonline.net/lote/detalhe/263223", "066")</f>
      </c>
      <c r="B76" s="4" t="s">
        <f>=HYPERLINK("https://www.leilaoonline.net/lote/detalhe/263223", " Color Peps Long Life Maped 30 Caixas com 24 Unidades")</f>
      </c>
      <c r="C76" s="4" t="inlineStr">
        <is>
          <t>Aguardando</t>
        </is>
      </c>
      <c r="D76" s="4" t="inlineStr">
        <is>
          <t>0</t>
        </is>
      </c>
      <c r="E76" s="5" t="inlineStr">
        <is>
          <t>765,00</t>
        </is>
      </c>
      <c r="F76" s="4" t="inlineStr">
        <is>
          <t>20.00</t>
        </is>
      </c>
    </row>
    <row collapsed="false" customFormat="false" customHeight="false" hidden="false" ht="12.1" outlineLevel="0" r="77">
      <c r="A77" s="5" t="s">
        <f>=HYPERLINK("https://www.leilaoonline.net/lote/detalhe/263224", "067")</f>
      </c>
      <c r="B77" s="4" t="s">
        <f>=HYPERLINK("https://www.leilaoonline.net/lote/detalhe/263224", " Color Peps Long Life Maped 30 Caixas com 24 Unidades")</f>
      </c>
      <c r="C77" s="4" t="inlineStr">
        <is>
          <t>Aguardando</t>
        </is>
      </c>
      <c r="D77" s="4" t="inlineStr">
        <is>
          <t>0</t>
        </is>
      </c>
      <c r="E77" s="5" t="inlineStr">
        <is>
          <t>765,00</t>
        </is>
      </c>
      <c r="F77" s="4" t="inlineStr">
        <is>
          <t>20.00</t>
        </is>
      </c>
    </row>
    <row collapsed="false" customFormat="false" customHeight="false" hidden="false" ht="12.1" outlineLevel="0" r="78">
      <c r="A78" s="5" t="s">
        <f>=HYPERLINK("https://www.leilaoonline.net/lote/detalhe/263228", "068")</f>
      </c>
      <c r="B78" s="4" t="s">
        <f>=HYPERLINK("https://www.leilaoonline.net/lote/detalhe/263228", " Uti Guti O Grande Construtor e Minha Fazenda com 10 Caixas")</f>
      </c>
      <c r="C78" s="4" t="inlineStr">
        <is>
          <t>Aguardando</t>
        </is>
      </c>
      <c r="D78" s="4" t="inlineStr">
        <is>
          <t>0</t>
        </is>
      </c>
      <c r="E78" s="5" t="inlineStr">
        <is>
          <t>140,00</t>
        </is>
      </c>
      <c r="F78" s="4" t="inlineStr">
        <is>
          <t>20.00</t>
        </is>
      </c>
    </row>
    <row collapsed="false" customFormat="false" customHeight="false" hidden="false" ht="12.1" outlineLevel="0" r="79">
      <c r="A79" s="5" t="s">
        <f>=HYPERLINK("https://www.leilaoonline.net/lote/detalhe/263220", "069")</f>
      </c>
      <c r="B79" s="4" t="s">
        <f>=HYPERLINK("https://www.leilaoonline.net/lote/detalhe/263220", " Brincando e Cantando Quebra Cabeça com 120 Livros")</f>
      </c>
      <c r="C79" s="4" t="inlineStr">
        <is>
          <t>Aguardando</t>
        </is>
      </c>
      <c r="D79" s="4" t="inlineStr">
        <is>
          <t>0</t>
        </is>
      </c>
      <c r="E79" s="5" t="inlineStr">
        <is>
          <t>1.020,00</t>
        </is>
      </c>
      <c r="F79" s="4" t="inlineStr">
        <is>
          <t>20.00</t>
        </is>
      </c>
    </row>
    <row collapsed="false" customFormat="false" customHeight="false" hidden="false" ht="12.1" outlineLevel="0" r="80">
      <c r="A80" s="5" t="s">
        <f>=HYPERLINK("https://www.leilaoonline.net/lote/detalhe/263218", "070")</f>
      </c>
      <c r="B80" s="4" t="s">
        <f>=HYPERLINK("https://www.leilaoonline.net/lote/detalhe/263218", " Brincando e Cantando Quebra Cabeça com 120 Livros")</f>
      </c>
      <c r="C80" s="4" t="inlineStr">
        <is>
          <t>Aguardando</t>
        </is>
      </c>
      <c r="D80" s="4" t="inlineStr">
        <is>
          <t>0</t>
        </is>
      </c>
      <c r="E80" s="5" t="inlineStr">
        <is>
          <t>1.020,00</t>
        </is>
      </c>
      <c r="F80" s="4" t="inlineStr">
        <is>
          <t>20.00</t>
        </is>
      </c>
    </row>
    <row collapsed="false" customFormat="false" customHeight="false" hidden="false" ht="12.1" outlineLevel="0" r="81">
      <c r="A81" s="5" t="s">
        <f>=HYPERLINK("https://www.leilaoonline.net/lote/detalhe/264497", "071")</f>
      </c>
      <c r="B81" s="4" t="s">
        <f>=HYPERLINK("https://www.leilaoonline.net/lote/detalhe/264497", " Borracha 60 Make Caixa c60 Unidade 80 Caixas")</f>
      </c>
      <c r="C81" s="4" t="inlineStr">
        <is>
          <t>Aguardando</t>
        </is>
      </c>
      <c r="D81" s="4" t="inlineStr">
        <is>
          <t>0</t>
        </is>
      </c>
      <c r="E81" s="5" t="inlineStr">
        <is>
          <t>950,00</t>
        </is>
      </c>
      <c r="F81" s="4" t="inlineStr">
        <is>
          <t>20.00</t>
        </is>
      </c>
    </row>
    <row collapsed="false" customFormat="false" customHeight="false" hidden="false" ht="12.1" outlineLevel="0" r="82">
      <c r="A82" s="5" t="s">
        <f>=HYPERLINK("https://www.leilaoonline.net/lote/detalhe/263231", "072")</f>
      </c>
      <c r="B82" s="4" t="s">
        <f>=HYPERLINK("https://www.leilaoonline.net/lote/detalhe/263231", " Borracha 60 Make Caixa c60 Unidade 80 Caixas")</f>
      </c>
      <c r="C82" s="4" t="inlineStr">
        <is>
          <t>Aguardando</t>
        </is>
      </c>
      <c r="D82" s="4" t="inlineStr">
        <is>
          <t>0</t>
        </is>
      </c>
      <c r="E82" s="5" t="inlineStr">
        <is>
          <t>810,00</t>
        </is>
      </c>
      <c r="F82" s="4" t="inlineStr">
        <is>
          <t>20.00</t>
        </is>
      </c>
    </row>
    <row collapsed="false" customFormat="false" customHeight="false" hidden="false" ht="12.1" outlineLevel="0" r="83">
      <c r="A83" s="5" t="s">
        <f>=HYPERLINK("https://www.leilaoonline.net/lote/detalhe/263221", "073")</f>
      </c>
      <c r="B83" s="4" t="s">
        <f>=HYPERLINK("https://www.leilaoonline.net/lote/detalhe/263221", " Borracha 60 Make Caixa c60 Unidade 80 Caixas")</f>
      </c>
      <c r="C83" s="4" t="inlineStr">
        <is>
          <t>Aguardando</t>
        </is>
      </c>
      <c r="D83" s="4" t="inlineStr">
        <is>
          <t>0</t>
        </is>
      </c>
      <c r="E83" s="5" t="inlineStr">
        <is>
          <t>810,00</t>
        </is>
      </c>
      <c r="F83" s="4" t="inlineStr">
        <is>
          <t>20.00</t>
        </is>
      </c>
    </row>
    <row collapsed="false" customFormat="false" customHeight="false" hidden="false" ht="12.1" outlineLevel="0" r="84">
      <c r="A84" s="5" t="s">
        <f>=HYPERLINK("https://www.leilaoonline.net/lote/detalhe/263225", "074")</f>
      </c>
      <c r="B84" s="4" t="s">
        <f>=HYPERLINK("https://www.leilaoonline.net/lote/detalhe/263225", " Biblia Ilustrada da Crianca Rideel 50 Unidades")</f>
      </c>
      <c r="C84" s="4" t="inlineStr">
        <is>
          <t>Aguardando</t>
        </is>
      </c>
      <c r="D84" s="4" t="inlineStr">
        <is>
          <t>0</t>
        </is>
      </c>
      <c r="E84" s="5" t="inlineStr">
        <is>
          <t>300,00</t>
        </is>
      </c>
      <c r="F84" s="4" t="inlineStr">
        <is>
          <t>20.00</t>
        </is>
      </c>
    </row>
    <row collapsed="false" customFormat="false" customHeight="false" hidden="false" ht="12.1" outlineLevel="0" r="85">
      <c r="A85" s="5" t="s">
        <f>=HYPERLINK("https://www.leilaoonline.net/lote/detalhe/263253", "075")</f>
      </c>
      <c r="B85" s="4" t="s">
        <f>=HYPERLINK("https://www.leilaoonline.net/lote/detalhe/263253", "Conjunto de esquadros acrinil  - 80 peças ")</f>
      </c>
      <c r="C85" s="4" t="inlineStr">
        <is>
          <t>Aguardando</t>
        </is>
      </c>
      <c r="D85" s="4" t="inlineStr">
        <is>
          <t>0</t>
        </is>
      </c>
      <c r="E85" s="5" t="inlineStr">
        <is>
          <t>510,00</t>
        </is>
      </c>
      <c r="F85" s="4" t="inlineStr">
        <is>
          <t>20.00</t>
        </is>
      </c>
    </row>
    <row collapsed="false" customFormat="false" customHeight="false" hidden="false" ht="12.1" outlineLevel="0" r="86">
      <c r="A86" s="5" t="s">
        <f>=HYPERLINK("https://www.leilaoonline.net/lote/detalhe/263238", "076")</f>
      </c>
      <c r="B86" s="4" t="s">
        <f>=HYPERLINK("https://www.leilaoonline.net/lote/detalhe/263238", " Borracha Domino 40 Maped 9 Caixas c/40 unidades cada")</f>
      </c>
      <c r="C86" s="4" t="inlineStr">
        <is>
          <t>Aguardando</t>
        </is>
      </c>
      <c r="D86" s="4" t="inlineStr">
        <is>
          <t>0</t>
        </is>
      </c>
      <c r="E86" s="5" t="inlineStr">
        <is>
          <t>220,00</t>
        </is>
      </c>
      <c r="F86" s="4" t="inlineStr">
        <is>
          <t>20.00</t>
        </is>
      </c>
    </row>
    <row collapsed="false" customFormat="false" customHeight="false" hidden="false" ht="12.1" outlineLevel="0" r="87">
      <c r="A87" s="5" t="s">
        <f>=HYPERLINK("https://www.leilaoonline.net/lote/detalhe/263241", "077")</f>
      </c>
      <c r="B87" s="4" t="s">
        <f>=HYPERLINK("https://www.leilaoonline.net/lote/detalhe/263241", " Refil p/Marcador Newpen 17 Caixas com/10 Unidades cada")</f>
      </c>
      <c r="C87" s="4" t="inlineStr">
        <is>
          <t>Aguardando</t>
        </is>
      </c>
      <c r="D87" s="4" t="inlineStr">
        <is>
          <t>0</t>
        </is>
      </c>
      <c r="E87" s="5" t="inlineStr">
        <is>
          <t>170,00</t>
        </is>
      </c>
      <c r="F87" s="4" t="inlineStr">
        <is>
          <t>20.00</t>
        </is>
      </c>
    </row>
    <row collapsed="false" customFormat="false" customHeight="false" hidden="false" ht="12.1" outlineLevel="0" r="88">
      <c r="A88" s="5" t="s">
        <f>=HYPERLINK("https://www.leilaoonline.net/lote/detalhe/263237", "078")</f>
      </c>
      <c r="B88" s="4" t="s">
        <f>=HYPERLINK("https://www.leilaoonline.net/lote/detalhe/263237", " Esfero Retratil Clic Newpen Ponta Fina 18 Caixas com 25 Unidades cada")</f>
      </c>
      <c r="C88" s="4" t="inlineStr">
        <is>
          <t>Aguardando</t>
        </is>
      </c>
      <c r="D88" s="4" t="inlineStr">
        <is>
          <t>0</t>
        </is>
      </c>
      <c r="E88" s="5" t="inlineStr">
        <is>
          <t>765,00</t>
        </is>
      </c>
      <c r="F88" s="4" t="inlineStr">
        <is>
          <t>20.00</t>
        </is>
      </c>
    </row>
    <row collapsed="false" customFormat="false" customHeight="false" hidden="false" ht="12.1" outlineLevel="0" r="89">
      <c r="A89" s="5" t="s">
        <f>=HYPERLINK("https://www.leilaoonline.net/lote/detalhe/263244", "079")</f>
      </c>
      <c r="B89" s="4" t="s">
        <f>=HYPERLINK("https://www.leilaoonline.net/lote/detalhe/263244", " Livro 365 Historias Uma Historia da Biblia por dia 20 unidades")</f>
      </c>
      <c r="C89" s="4" t="inlineStr">
        <is>
          <t>Aguardando</t>
        </is>
      </c>
      <c r="D89" s="4" t="inlineStr">
        <is>
          <t>0</t>
        </is>
      </c>
      <c r="E89" s="5" t="inlineStr">
        <is>
          <t>425,00</t>
        </is>
      </c>
      <c r="F89" s="4" t="inlineStr">
        <is>
          <t>20.00</t>
        </is>
      </c>
    </row>
    <row collapsed="false" customFormat="false" customHeight="false" hidden="false" ht="12.1" outlineLevel="0" r="90">
      <c r="A90" s="5" t="s">
        <f>=HYPERLINK("https://www.leilaoonline.net/lote/detalhe/263233", "080")</f>
      </c>
      <c r="B90" s="4" t="s">
        <f>=HYPERLINK("https://www.leilaoonline.net/lote/detalhe/263233", " Galinha Pintadinha Turma do Pintinho Amaelinho 14 unidades")</f>
      </c>
      <c r="C90" s="4" t="inlineStr">
        <is>
          <t>Aguardando</t>
        </is>
      </c>
      <c r="D90" s="4" t="inlineStr">
        <is>
          <t>0</t>
        </is>
      </c>
      <c r="E90" s="5" t="inlineStr">
        <is>
          <t>220,00</t>
        </is>
      </c>
      <c r="F90" s="4" t="inlineStr">
        <is>
          <t>20.00</t>
        </is>
      </c>
    </row>
    <row collapsed="false" customFormat="false" customHeight="false" hidden="false" ht="12.1" outlineLevel="0" r="91">
      <c r="A91" s="5" t="s">
        <f>=HYPERLINK("https://www.leilaoonline.net/lote/detalhe/263226", "081")</f>
      </c>
      <c r="B91" s="4" t="s">
        <f>=HYPERLINK("https://www.leilaoonline.net/lote/detalhe/263226", " Caderno de Matematica 275x200mm 40 Folhas Credeal 20 Pcts com 03 unidades cada")</f>
      </c>
      <c r="C91" s="4" t="inlineStr">
        <is>
          <t>Aguardando</t>
        </is>
      </c>
      <c r="D91" s="4" t="inlineStr">
        <is>
          <t>0</t>
        </is>
      </c>
      <c r="E91" s="5" t="inlineStr">
        <is>
          <t>765,00</t>
        </is>
      </c>
      <c r="F91" s="4" t="inlineStr">
        <is>
          <t>20.00</t>
        </is>
      </c>
    </row>
    <row collapsed="false" customFormat="false" customHeight="false" hidden="false" ht="12.1" outlineLevel="0" r="92">
      <c r="A92" s="5" t="s">
        <f>=HYPERLINK("https://www.leilaoonline.net/lote/detalhe/263229", "082")</f>
      </c>
      <c r="B92" s="4" t="s">
        <f>=HYPERLINK("https://www.leilaoonline.net/lote/detalhe/263229", " Caderno de Matematica 275x200mm 40 Folhas Credeal 20 Pcts com 03 unidades cada")</f>
      </c>
      <c r="C92" s="4" t="inlineStr">
        <is>
          <t>Aguardando</t>
        </is>
      </c>
      <c r="D92" s="4" t="inlineStr">
        <is>
          <t>0</t>
        </is>
      </c>
      <c r="E92" s="5" t="inlineStr">
        <is>
          <t>765,00</t>
        </is>
      </c>
      <c r="F92" s="4" t="inlineStr">
        <is>
          <t>20.00</t>
        </is>
      </c>
    </row>
    <row collapsed="false" customFormat="false" customHeight="false" hidden="false" ht="12.1" outlineLevel="0" r="93">
      <c r="A93" s="5" t="s">
        <f>=HYPERLINK("https://www.leilaoonline.net/lote/detalhe/263243", "083")</f>
      </c>
      <c r="B93" s="4" t="s">
        <f>=HYPERLINK("https://www.leilaoonline.net/lote/detalhe/263243", " Caderno dos Numeros 275x200mm 40 Folhas Credeal 13 unidades")</f>
      </c>
      <c r="C93" s="4" t="inlineStr">
        <is>
          <t>Aguardando</t>
        </is>
      </c>
      <c r="D93" s="4" t="inlineStr">
        <is>
          <t>0</t>
        </is>
      </c>
      <c r="E93" s="5" t="inlineStr">
        <is>
          <t>170,00</t>
        </is>
      </c>
      <c r="F93" s="4" t="inlineStr">
        <is>
          <t>20.00</t>
        </is>
      </c>
    </row>
    <row collapsed="false" customFormat="false" customHeight="false" hidden="false" ht="12.1" outlineLevel="0" r="94">
      <c r="A94" s="5" t="s">
        <f>=HYPERLINK("https://www.leilaoonline.net/lote/detalhe/263247", "084")</f>
      </c>
      <c r="B94" s="4" t="s">
        <f>=HYPERLINK("https://www.leilaoonline.net/lote/detalhe/263247", " Livro Colorindo a Historia do Brasil A Republica 150 Unidades")</f>
      </c>
      <c r="C94" s="4" t="inlineStr">
        <is>
          <t>Aguardando</t>
        </is>
      </c>
      <c r="D94" s="4" t="inlineStr">
        <is>
          <t>0</t>
        </is>
      </c>
      <c r="E94" s="5" t="inlineStr">
        <is>
          <t>255,00</t>
        </is>
      </c>
      <c r="F94" s="4" t="inlineStr">
        <is>
          <t>20.00</t>
        </is>
      </c>
    </row>
    <row collapsed="false" customFormat="false" customHeight="false" hidden="false" ht="12.1" outlineLevel="0" r="95">
      <c r="A95" s="5" t="s">
        <f>=HYPERLINK("https://www.leilaoonline.net/lote/detalhe/263246", "085")</f>
      </c>
      <c r="B95" s="4" t="s">
        <f>=HYPERLINK("https://www.leilaoonline.net/lote/detalhe/263246", " Cola de Slime Transparente 147ml Atoxica Toyng Elmers Vencida c/100")</f>
      </c>
      <c r="C95" s="4" t="inlineStr">
        <is>
          <t>Aguardando</t>
        </is>
      </c>
      <c r="D95" s="4" t="inlineStr">
        <is>
          <t>0</t>
        </is>
      </c>
      <c r="E95" s="5" t="inlineStr">
        <is>
          <t>220,00</t>
        </is>
      </c>
      <c r="F95" s="4" t="inlineStr">
        <is>
          <t>20.00</t>
        </is>
      </c>
    </row>
    <row collapsed="false" customFormat="false" customHeight="false" hidden="false" ht="12.1" outlineLevel="0" r="96">
      <c r="A96" s="5" t="s">
        <f>=HYPERLINK("https://www.leilaoonline.net/lote/detalhe/263232", "086")</f>
      </c>
      <c r="B96" s="4" t="s">
        <f>=HYPERLINK("https://www.leilaoonline.net/lote/detalhe/263232", " Cola de Slime Transparente 266ml Atoxica Toyng Elmers Vencida c/100")</f>
      </c>
      <c r="C96" s="4" t="inlineStr">
        <is>
          <t>Aguardando</t>
        </is>
      </c>
      <c r="D96" s="4" t="inlineStr">
        <is>
          <t>0</t>
        </is>
      </c>
      <c r="E96" s="5" t="inlineStr">
        <is>
          <t>300,00</t>
        </is>
      </c>
      <c r="F96" s="4" t="inlineStr">
        <is>
          <t>20.00</t>
        </is>
      </c>
    </row>
    <row collapsed="false" customFormat="false" customHeight="false" hidden="false" ht="12.1" outlineLevel="0" r="97">
      <c r="A97" s="5" t="s">
        <f>=HYPERLINK("https://www.leilaoonline.net/lote/detalhe/263255", "087")</f>
      </c>
      <c r="B97" s="4" t="s">
        <f>=HYPERLINK("https://www.leilaoonline.net/lote/detalhe/263255", " Caneta de Ponta Sintetic Fine Azel e Vermelha 21 Caixas com 12 Unidades cada")</f>
      </c>
      <c r="C97" s="4" t="inlineStr">
        <is>
          <t>Aguardando</t>
        </is>
      </c>
      <c r="D97" s="4" t="inlineStr">
        <is>
          <t>0</t>
        </is>
      </c>
      <c r="E97" s="5" t="inlineStr">
        <is>
          <t>340,00</t>
        </is>
      </c>
      <c r="F97" s="4" t="inlineStr">
        <is>
          <t>20.00</t>
        </is>
      </c>
    </row>
    <row collapsed="false" customFormat="false" customHeight="false" hidden="false" ht="12.1" outlineLevel="0" r="98">
      <c r="A98" s="5" t="s">
        <f>=HYPERLINK("https://www.leilaoonline.net/lote/detalhe/264499", "088")</f>
      </c>
      <c r="B98" s="4" t="s">
        <f>=HYPERLINK("https://www.leilaoonline.net/lote/detalhe/264499", " Grafites para Lapiseiras 0.9 Extra Macia 47 Caixas com 12tubos com 24 Grafites cada")</f>
      </c>
      <c r="C98" s="4" t="inlineStr">
        <is>
          <t>Aguardando</t>
        </is>
      </c>
      <c r="D98" s="4" t="inlineStr">
        <is>
          <t>0</t>
        </is>
      </c>
      <c r="E98" s="5" t="inlineStr">
        <is>
          <t>1.400,00</t>
        </is>
      </c>
      <c r="F98" s="4" t="inlineStr">
        <is>
          <t>20.00</t>
        </is>
      </c>
    </row>
    <row collapsed="false" customFormat="false" customHeight="false" hidden="false" ht="12.1" outlineLevel="0" r="99">
      <c r="A99" s="5" t="s">
        <f>=HYPERLINK("https://www.leilaoonline.net/lote/detalhe/263242", "089")</f>
      </c>
      <c r="B99" s="4" t="s">
        <f>=HYPERLINK("https://www.leilaoonline.net/lote/detalhe/263242", " Grafites para Lapiseiras 0.9 Extra Macia 47 Caixas com 12tubos com 24 Grafites cada")</f>
      </c>
      <c r="C99" s="4" t="inlineStr">
        <is>
          <t>Aguardando</t>
        </is>
      </c>
      <c r="D99" s="4" t="inlineStr">
        <is>
          <t>0</t>
        </is>
      </c>
      <c r="E99" s="5" t="inlineStr">
        <is>
          <t>1.190,00</t>
        </is>
      </c>
      <c r="F99" s="4" t="inlineStr">
        <is>
          <t>20.00</t>
        </is>
      </c>
    </row>
    <row collapsed="false" customFormat="false" customHeight="false" hidden="false" ht="12.1" outlineLevel="0" r="100">
      <c r="A100" s="5" t="s">
        <f>=HYPERLINK("https://www.leilaoonline.net/lote/detalhe/263252", "090")</f>
      </c>
      <c r="B100" s="4" t="s">
        <f>=HYPERLINK("https://www.leilaoonline.net/lote/detalhe/263252", " Grafites para Lapiseiras 0.92b Bigtree 34 Caixas com 12tubos com 24 Grafites cada")</f>
      </c>
      <c r="C100" s="4" t="inlineStr">
        <is>
          <t>Aguardando</t>
        </is>
      </c>
      <c r="D100" s="4" t="inlineStr">
        <is>
          <t>0</t>
        </is>
      </c>
      <c r="E100" s="5" t="inlineStr">
        <is>
          <t>850,00</t>
        </is>
      </c>
      <c r="F100" s="4" t="inlineStr">
        <is>
          <t>20.00</t>
        </is>
      </c>
    </row>
    <row collapsed="false" customFormat="false" customHeight="false" hidden="false" ht="12.1" outlineLevel="0" r="101">
      <c r="A101" s="5" t="s">
        <f>=HYPERLINK("https://www.leilaoonline.net/lote/detalhe/263251", "091")</f>
      </c>
      <c r="B101" s="4" t="s">
        <f>=HYPERLINK("https://www.leilaoonline.net/lote/detalhe/263251", " Caneta Esferografica Injex Pen Puepura/Enano/Doctor 50 Caixas com 12 Unidades cd")</f>
      </c>
      <c r="C101" s="4" t="inlineStr">
        <is>
          <t>Aguardando</t>
        </is>
      </c>
      <c r="D101" s="4" t="inlineStr">
        <is>
          <t>0</t>
        </is>
      </c>
      <c r="E101" s="5" t="inlineStr">
        <is>
          <t>765,00</t>
        </is>
      </c>
      <c r="F101" s="4" t="inlineStr">
        <is>
          <t>20.00</t>
        </is>
      </c>
    </row>
    <row collapsed="false" customFormat="false" customHeight="false" hidden="false" ht="12.1" outlineLevel="0" r="102">
      <c r="A102" s="5" t="s">
        <f>=HYPERLINK("https://www.leilaoonline.net/lote/detalhe/263235", "092")</f>
      </c>
      <c r="B102" s="4" t="s">
        <f>=HYPERLINK("https://www.leilaoonline.net/lote/detalhe/263235", " Caneta Esferografica Injex Pen Puepura/Enano/Doctor 50 Caixas com 12 Unidades cd")</f>
      </c>
      <c r="C102" s="4" t="inlineStr">
        <is>
          <t>Aguardando</t>
        </is>
      </c>
      <c r="D102" s="4" t="inlineStr">
        <is>
          <t>0</t>
        </is>
      </c>
      <c r="E102" s="5" t="inlineStr">
        <is>
          <t>765,00</t>
        </is>
      </c>
      <c r="F102" s="4" t="inlineStr">
        <is>
          <t>20.00</t>
        </is>
      </c>
    </row>
    <row collapsed="false" customFormat="false" customHeight="false" hidden="false" ht="12.1" outlineLevel="0" r="103">
      <c r="A103" s="5" t="s">
        <f>=HYPERLINK("https://www.leilaoonline.net/lote/detalhe/263240", "093")</f>
      </c>
      <c r="B103" s="4" t="s">
        <f>=HYPERLINK("https://www.leilaoonline.net/lote/detalhe/263240", " Marcador Para Quadro Branco Sharpie 44 Caixas com 12 unidades cada")</f>
      </c>
      <c r="C103" s="4" t="inlineStr">
        <is>
          <t>Aguardando</t>
        </is>
      </c>
      <c r="D103" s="4" t="inlineStr">
        <is>
          <t>0</t>
        </is>
      </c>
      <c r="E103" s="5" t="inlineStr">
        <is>
          <t>340,00</t>
        </is>
      </c>
      <c r="F103" s="4" t="inlineStr">
        <is>
          <t>20.00</t>
        </is>
      </c>
    </row>
    <row collapsed="false" customFormat="false" customHeight="false" hidden="false" ht="12.1" outlineLevel="0" r="104">
      <c r="A104" s="5" t="s">
        <f>=HYPERLINK("https://www.leilaoonline.net/lote/detalhe/263236", "094")</f>
      </c>
      <c r="B104" s="4" t="s">
        <f>=HYPERLINK("https://www.leilaoonline.net/lote/detalhe/263236", " Caneta Esferografica Pilot e Uni Loknock 14 Caixas com 12 Unidades cada")</f>
      </c>
      <c r="C104" s="4" t="inlineStr">
        <is>
          <t>Aguardando</t>
        </is>
      </c>
      <c r="D104" s="4" t="inlineStr">
        <is>
          <t>0</t>
        </is>
      </c>
      <c r="E104" s="5" t="inlineStr">
        <is>
          <t>170,00</t>
        </is>
      </c>
      <c r="F104" s="4" t="inlineStr">
        <is>
          <t>20.00</t>
        </is>
      </c>
    </row>
    <row collapsed="false" customFormat="false" customHeight="false" hidden="false" ht="12.1" outlineLevel="0" r="105">
      <c r="A105" s="5" t="s">
        <f>=HYPERLINK("https://www.leilaoonline.net/lote/detalhe/264500", "095")</f>
      </c>
      <c r="B105" s="4" t="s">
        <f>=HYPERLINK("https://www.leilaoonline.net/lote/detalhe/264500", " Lapis Ecole Full HB 32 Caixas com 72 unidades cada")</f>
      </c>
      <c r="C105" s="4" t="inlineStr">
        <is>
          <t>Aguardando</t>
        </is>
      </c>
      <c r="D105" s="4" t="inlineStr">
        <is>
          <t>0</t>
        </is>
      </c>
      <c r="E105" s="5" t="inlineStr">
        <is>
          <t>960,00</t>
        </is>
      </c>
      <c r="F105" s="4" t="inlineStr">
        <is>
          <t>20.00</t>
        </is>
      </c>
    </row>
    <row collapsed="false" customFormat="false" customHeight="false" hidden="false" ht="12.1" outlineLevel="0" r="106">
      <c r="A106" s="5" t="s">
        <f>=HYPERLINK("https://www.leilaoonline.net/lote/detalhe/264498", "096")</f>
      </c>
      <c r="B106" s="4" t="s">
        <f>=HYPERLINK("https://www.leilaoonline.net/lote/detalhe/264498", " Lapis Ecole Full HB 32 com Borracha 9 Caixas com 72 unidades cada")</f>
      </c>
      <c r="C106" s="4" t="inlineStr">
        <is>
          <t>Aguardando</t>
        </is>
      </c>
      <c r="D106" s="4" t="inlineStr">
        <is>
          <t>0</t>
        </is>
      </c>
      <c r="E106" s="5" t="inlineStr">
        <is>
          <t>220,00</t>
        </is>
      </c>
      <c r="F106" s="4" t="inlineStr">
        <is>
          <t>20.00</t>
        </is>
      </c>
    </row>
    <row collapsed="false" customFormat="false" customHeight="false" hidden="false" ht="12.1" outlineLevel="0" r="107">
      <c r="A107" s="5" t="s">
        <f>=HYPERLINK("https://www.leilaoonline.net/lote/detalhe/263245", "097")</f>
      </c>
      <c r="B107" s="4" t="s">
        <f>=HYPERLINK("https://www.leilaoonline.net/lote/detalhe/263245", " Hidrograficas Marcadores Jumbo Ponta Grossa Maripel 60 Pct com 06 Unidades")</f>
      </c>
      <c r="C107" s="4" t="inlineStr">
        <is>
          <t>Aguardando</t>
        </is>
      </c>
      <c r="D107" s="4" t="inlineStr">
        <is>
          <t>0</t>
        </is>
      </c>
      <c r="E107" s="5" t="inlineStr">
        <is>
          <t>425,00</t>
        </is>
      </c>
      <c r="F107" s="4" t="inlineStr">
        <is>
          <t>20.00</t>
        </is>
      </c>
    </row>
    <row collapsed="false" customFormat="false" customHeight="false" hidden="false" ht="12.1" outlineLevel="0" r="108">
      <c r="A108" s="5" t="s">
        <f>=HYPERLINK("https://www.leilaoonline.net/lote/detalhe/263230", "098")</f>
      </c>
      <c r="B108" s="4" t="s">
        <f>=HYPERLINK("https://www.leilaoonline.net/lote/detalhe/263230", " Hidrograficas Marcadores Jumbo Ponta Grossa Maripel 60 Pct com 06 Unidades")</f>
      </c>
      <c r="C108" s="4" t="inlineStr">
        <is>
          <t>Aguardando</t>
        </is>
      </c>
      <c r="D108" s="4" t="inlineStr">
        <is>
          <t>0</t>
        </is>
      </c>
      <c r="E108" s="5" t="inlineStr">
        <is>
          <t>425,00</t>
        </is>
      </c>
      <c r="F108" s="4" t="inlineStr">
        <is>
          <t>20.00</t>
        </is>
      </c>
    </row>
    <row collapsed="false" customFormat="false" customHeight="false" hidden="false" ht="12.1" outlineLevel="0" r="109">
      <c r="A109" s="5" t="s">
        <f>=HYPERLINK("https://www.leilaoonline.net/lote/detalhe/263234", "099")</f>
      </c>
      <c r="B109" s="4" t="s">
        <f>=HYPERLINK("https://www.leilaoonline.net/lote/detalhe/263234", " Hidrograficas Marcadores Jumbo Ponta Grossa 22 Cis Pct com 06 Unidades")</f>
      </c>
      <c r="C109" s="4" t="inlineStr">
        <is>
          <t>Aguardando</t>
        </is>
      </c>
      <c r="D109" s="4" t="inlineStr">
        <is>
          <t>0</t>
        </is>
      </c>
      <c r="E109" s="5" t="inlineStr">
        <is>
          <t>170,00</t>
        </is>
      </c>
      <c r="F109" s="4" t="inlineStr">
        <is>
          <t>20.00</t>
        </is>
      </c>
    </row>
    <row collapsed="false" customFormat="false" customHeight="false" hidden="false" ht="12.1" outlineLevel="0" r="110">
      <c r="A110" s="5" t="s">
        <f>=HYPERLINK("https://www.leilaoonline.net/lote/detalhe/263239", "100")</f>
      </c>
      <c r="B110" s="4" t="s">
        <f>=HYPERLINK("https://www.leilaoonline.net/lote/detalhe/263239", " Clips Medio Colorido 32 Potes com 50 uni cada e 10 Cxs de Lapis Dermatografico 12 uni")</f>
      </c>
      <c r="C110" s="4" t="inlineStr">
        <is>
          <t>Aguardando</t>
        </is>
      </c>
      <c r="D110" s="4" t="inlineStr">
        <is>
          <t>0</t>
        </is>
      </c>
      <c r="E110" s="5" t="inlineStr">
        <is>
          <t>765,00</t>
        </is>
      </c>
      <c r="F110" s="4" t="inlineStr">
        <is>
          <t>20.00</t>
        </is>
      </c>
    </row>
    <row collapsed="false" customFormat="false" customHeight="false" hidden="false" ht="12.1" outlineLevel="0" r="111">
      <c r="A111" s="5" t="s">
        <f>=HYPERLINK("https://www.leilaoonline.net/lote/detalhe/263118", "101")</f>
      </c>
      <c r="B111" s="4" t="s">
        <f>=HYPERLINK("https://www.leilaoonline.net/lote/detalhe/263118", " Pincel Condor Escolares 470 70 pcts com 12 unid cada")</f>
      </c>
      <c r="C111" s="4" t="inlineStr">
        <is>
          <t>Aguardando</t>
        </is>
      </c>
      <c r="D111" s="4" t="inlineStr">
        <is>
          <t>0</t>
        </is>
      </c>
      <c r="E111" s="5" t="inlineStr">
        <is>
          <t>1.020,00</t>
        </is>
      </c>
      <c r="F111" s="4" t="inlineStr">
        <is>
          <t>20.00</t>
        </is>
      </c>
    </row>
    <row collapsed="false" customFormat="false" customHeight="false" hidden="false" ht="12.1" outlineLevel="0" r="112">
      <c r="A112" s="5" t="s">
        <f>=HYPERLINK("https://www.leilaoonline.net/lote/detalhe/263123", "102")</f>
      </c>
      <c r="B112" s="4" t="s">
        <f>=HYPERLINK("https://www.leilaoonline.net/lote/detalhe/263123", " Pincel Condor Escolares 470 70 pcts com 12 unid cada")</f>
      </c>
      <c r="C112" s="4" t="inlineStr">
        <is>
          <t>Aguardando</t>
        </is>
      </c>
      <c r="D112" s="4" t="inlineStr">
        <is>
          <t>0</t>
        </is>
      </c>
      <c r="E112" s="5" t="inlineStr">
        <is>
          <t>1.020,00</t>
        </is>
      </c>
      <c r="F112" s="4" t="inlineStr">
        <is>
          <t>20.00</t>
        </is>
      </c>
    </row>
    <row collapsed="false" customFormat="false" customHeight="false" hidden="false" ht="12.1" outlineLevel="0" r="113">
      <c r="A113" s="5" t="s">
        <f>=HYPERLINK("https://www.leilaoonline.net/lote/detalhe/263117", "103")</f>
      </c>
      <c r="B113" s="4" t="s">
        <f>=HYPERLINK("https://www.leilaoonline.net/lote/detalhe/263117", " Pincel Condor Escolares 470 70 pcts com 12 unid cada")</f>
      </c>
      <c r="C113" s="4" t="inlineStr">
        <is>
          <t>Aguardando</t>
        </is>
      </c>
      <c r="D113" s="4" t="inlineStr">
        <is>
          <t>0</t>
        </is>
      </c>
      <c r="E113" s="5" t="inlineStr">
        <is>
          <t>1.020,00</t>
        </is>
      </c>
      <c r="F113" s="4" t="inlineStr">
        <is>
          <t>20.00</t>
        </is>
      </c>
    </row>
    <row collapsed="false" customFormat="false" customHeight="false" hidden="false" ht="12.1" outlineLevel="0" r="114">
      <c r="A114" s="5" t="s">
        <f>=HYPERLINK("https://www.leilaoonline.net/lote/detalhe/263122", "104")</f>
      </c>
      <c r="B114" s="4" t="s">
        <f>=HYPERLINK("https://www.leilaoonline.net/lote/detalhe/263122", " Pincel Condor Escolares 473 40 pcts com 12 unid cada")</f>
      </c>
      <c r="C114" s="4" t="inlineStr">
        <is>
          <t>Aguardando</t>
        </is>
      </c>
      <c r="D114" s="4" t="inlineStr">
        <is>
          <t>0</t>
        </is>
      </c>
      <c r="E114" s="5" t="inlineStr">
        <is>
          <t>615,00</t>
        </is>
      </c>
      <c r="F114" s="4" t="inlineStr">
        <is>
          <t>20.00</t>
        </is>
      </c>
    </row>
    <row collapsed="false" customFormat="false" customHeight="false" hidden="false" ht="12.1" outlineLevel="0" r="115">
      <c r="A115" s="5" t="s">
        <f>=HYPERLINK("https://www.leilaoonline.net/lote/detalhe/263115", "105")</f>
      </c>
      <c r="B115" s="4" t="s">
        <f>=HYPERLINK("https://www.leilaoonline.net/lote/detalhe/263115", " Pincel Condor Escolares 473 40 pcts com 12 unid cada")</f>
      </c>
      <c r="C115" s="4" t="inlineStr">
        <is>
          <t>Aguardando</t>
        </is>
      </c>
      <c r="D115" s="4" t="inlineStr">
        <is>
          <t>0</t>
        </is>
      </c>
      <c r="E115" s="5" t="inlineStr">
        <is>
          <t>615,00</t>
        </is>
      </c>
      <c r="F115" s="4" t="inlineStr">
        <is>
          <t>20.00</t>
        </is>
      </c>
    </row>
    <row collapsed="false" customFormat="false" customHeight="false" hidden="false" ht="12.1" outlineLevel="0" r="116">
      <c r="A116" s="5" t="s">
        <f>=HYPERLINK("https://www.leilaoonline.net/lote/detalhe/263119", "106")</f>
      </c>
      <c r="B116" s="4" t="s">
        <f>=HYPERLINK("https://www.leilaoonline.net/lote/detalhe/263119", " Pincel Condor Escolares 473 40 pcts com 12 unid cada")</f>
      </c>
      <c r="C116" s="4" t="inlineStr">
        <is>
          <t>Aguardando</t>
        </is>
      </c>
      <c r="D116" s="4" t="inlineStr">
        <is>
          <t>0</t>
        </is>
      </c>
      <c r="E116" s="5" t="inlineStr">
        <is>
          <t>615,00</t>
        </is>
      </c>
      <c r="F116" s="4" t="inlineStr">
        <is>
          <t>20.00</t>
        </is>
      </c>
    </row>
    <row collapsed="false" customFormat="false" customHeight="false" hidden="false" ht="12.1" outlineLevel="0" r="117">
      <c r="A117" s="5" t="s">
        <f>=HYPERLINK("https://www.leilaoonline.net/lote/detalhe/263127", "107")</f>
      </c>
      <c r="B117" s="4" t="s">
        <f>=HYPERLINK("https://www.leilaoonline.net/lote/detalhe/263127", " Pincel Condor Escolares 40 pcts com 12 unid cada")</f>
      </c>
      <c r="C117" s="4" t="inlineStr">
        <is>
          <t>Aguardando</t>
        </is>
      </c>
      <c r="D117" s="4" t="inlineStr">
        <is>
          <t>0</t>
        </is>
      </c>
      <c r="E117" s="5" t="inlineStr">
        <is>
          <t>615,00</t>
        </is>
      </c>
      <c r="F117" s="4" t="inlineStr">
        <is>
          <t>20.00</t>
        </is>
      </c>
    </row>
    <row collapsed="false" customFormat="false" customHeight="false" hidden="false" ht="12.1" outlineLevel="0" r="118">
      <c r="A118" s="5" t="s">
        <f>=HYPERLINK("https://www.leilaoonline.net/lote/detalhe/263120", "108")</f>
      </c>
      <c r="B118" s="4" t="s">
        <f>=HYPERLINK("https://www.leilaoonline.net/lote/detalhe/263120", " Pincel Condor Escolares 40 pcts com 12 unid cada")</f>
      </c>
      <c r="C118" s="4" t="inlineStr">
        <is>
          <t>Aguardando</t>
        </is>
      </c>
      <c r="D118" s="4" t="inlineStr">
        <is>
          <t>0</t>
        </is>
      </c>
      <c r="E118" s="5" t="inlineStr">
        <is>
          <t>615,00</t>
        </is>
      </c>
      <c r="F118" s="4" t="inlineStr">
        <is>
          <t>20.00</t>
        </is>
      </c>
    </row>
    <row collapsed="false" customFormat="false" customHeight="false" hidden="false" ht="12.1" outlineLevel="0" r="119">
      <c r="A119" s="5" t="s">
        <f>=HYPERLINK("https://www.leilaoonline.net/lote/detalhe/263131", "109")</f>
      </c>
      <c r="B119" s="4" t="s">
        <f>=HYPERLINK("https://www.leilaoonline.net/lote/detalhe/263131", " Pincel Condor Escolares 50 pcts com 12 unid cada")</f>
      </c>
      <c r="C119" s="4" t="inlineStr">
        <is>
          <t>Aguardando</t>
        </is>
      </c>
      <c r="D119" s="4" t="inlineStr">
        <is>
          <t>0</t>
        </is>
      </c>
      <c r="E119" s="5" t="inlineStr">
        <is>
          <t>765,00</t>
        </is>
      </c>
      <c r="F119" s="4" t="inlineStr">
        <is>
          <t>20.00</t>
        </is>
      </c>
    </row>
    <row collapsed="false" customFormat="false" customHeight="false" hidden="false" ht="12.1" outlineLevel="0" r="120">
      <c r="A120" s="5" t="s">
        <f>=HYPERLINK("https://www.leilaoonline.net/lote/detalhe/263116", "110")</f>
      </c>
      <c r="B120" s="4" t="s">
        <f>=HYPERLINK("https://www.leilaoonline.net/lote/detalhe/263116", " Pincel Condor Escolares 50 pcts com 12 unid cada")</f>
      </c>
      <c r="C120" s="4" t="inlineStr">
        <is>
          <t>Aguardando</t>
        </is>
      </c>
      <c r="D120" s="4" t="inlineStr">
        <is>
          <t>0</t>
        </is>
      </c>
      <c r="E120" s="5" t="inlineStr">
        <is>
          <t>765,00</t>
        </is>
      </c>
      <c r="F120" s="4" t="inlineStr">
        <is>
          <t>20.00</t>
        </is>
      </c>
    </row>
    <row collapsed="false" customFormat="false" customHeight="false" hidden="false" ht="12.1" outlineLevel="0" r="121">
      <c r="A121" s="5" t="s">
        <f>=HYPERLINK("https://www.leilaoonline.net/lote/detalhe/263128", "111")</f>
      </c>
      <c r="B121" s="4" t="s">
        <f>=HYPERLINK("https://www.leilaoonline.net/lote/detalhe/263128", " Pincel Condor Escolares 50 pcts com 12 unid cada")</f>
      </c>
      <c r="C121" s="4" t="inlineStr">
        <is>
          <t>Aguardando</t>
        </is>
      </c>
      <c r="D121" s="4" t="inlineStr">
        <is>
          <t>0</t>
        </is>
      </c>
      <c r="E121" s="5" t="inlineStr">
        <is>
          <t>765,00</t>
        </is>
      </c>
      <c r="F121" s="4" t="inlineStr">
        <is>
          <t>20.00</t>
        </is>
      </c>
    </row>
    <row collapsed="false" customFormat="false" customHeight="false" hidden="false" ht="12.1" outlineLevel="0" r="122">
      <c r="A122" s="5" t="s">
        <f>=HYPERLINK("https://www.leilaoonline.net/lote/detalhe/263249", "112")</f>
      </c>
      <c r="B122" s="4" t="s">
        <f>=HYPERLINK("https://www.leilaoonline.net/lote/detalhe/263249", " Pincel Condor Escolares 50 pcts com 12 unid cada")</f>
      </c>
      <c r="C122" s="4" t="inlineStr">
        <is>
          <t>Aguardando</t>
        </is>
      </c>
      <c r="D122" s="4" t="inlineStr">
        <is>
          <t>0</t>
        </is>
      </c>
      <c r="E122" s="5" t="inlineStr">
        <is>
          <t>765,00</t>
        </is>
      </c>
      <c r="F122" s="4" t="inlineStr">
        <is>
          <t>20.00</t>
        </is>
      </c>
    </row>
    <row collapsed="false" customFormat="false" customHeight="false" hidden="false" ht="12.1" outlineLevel="0" r="123">
      <c r="A123" s="5" t="s">
        <f>=HYPERLINK("https://www.leilaoonline.net/lote/detalhe/263125", "113")</f>
      </c>
      <c r="B123" s="4" t="s">
        <f>=HYPERLINK("https://www.leilaoonline.net/lote/detalhe/263125", " Pincel Condor Escolares 33 pcts com 12 unid cada")</f>
      </c>
      <c r="C123" s="4" t="inlineStr">
        <is>
          <t>Aguardando</t>
        </is>
      </c>
      <c r="D123" s="4" t="inlineStr">
        <is>
          <t>0</t>
        </is>
      </c>
      <c r="E123" s="5" t="inlineStr">
        <is>
          <t>470,00</t>
        </is>
      </c>
      <c r="F123" s="4" t="inlineStr">
        <is>
          <t>20.00</t>
        </is>
      </c>
    </row>
    <row collapsed="false" customFormat="false" customHeight="false" hidden="false" ht="12.1" outlineLevel="0" r="124">
      <c r="A124" s="5" t="s">
        <f>=HYPERLINK("https://www.leilaoonline.net/lote/detalhe/263129", "114")</f>
      </c>
      <c r="B124" s="4" t="s">
        <f>=HYPERLINK("https://www.leilaoonline.net/lote/detalhe/263129", " Pincel Condor Escolares 33 pcts com 12 unid cada")</f>
      </c>
      <c r="C124" s="4" t="inlineStr">
        <is>
          <t>Aguardando</t>
        </is>
      </c>
      <c r="D124" s="4" t="inlineStr">
        <is>
          <t>0</t>
        </is>
      </c>
      <c r="E124" s="5" t="inlineStr">
        <is>
          <t>470,00</t>
        </is>
      </c>
      <c r="F124" s="4" t="inlineStr">
        <is>
          <t>20.00</t>
        </is>
      </c>
    </row>
    <row collapsed="false" customFormat="false" customHeight="false" hidden="false" ht="12.1" outlineLevel="0" r="125">
      <c r="A125" s="5" t="s">
        <f>=HYPERLINK("https://www.leilaoonline.net/lote/detalhe/263121", "115")</f>
      </c>
      <c r="B125" s="4" t="s">
        <f>=HYPERLINK("https://www.leilaoonline.net/lote/detalhe/263121", " Pincel Condor Escolares 40 pcts com 12 unid cada")</f>
      </c>
      <c r="C125" s="4" t="inlineStr">
        <is>
          <t>Aguardando</t>
        </is>
      </c>
      <c r="D125" s="4" t="inlineStr">
        <is>
          <t>0</t>
        </is>
      </c>
      <c r="E125" s="5" t="inlineStr">
        <is>
          <t>615,00</t>
        </is>
      </c>
      <c r="F125" s="4" t="inlineStr">
        <is>
          <t>20.00</t>
        </is>
      </c>
    </row>
    <row collapsed="false" customFormat="false" customHeight="false" hidden="false" ht="12.1" outlineLevel="0" r="126">
      <c r="A126" s="5" t="s">
        <f>=HYPERLINK("https://www.leilaoonline.net/lote/detalhe/263130", "116")</f>
      </c>
      <c r="B126" s="4" t="s">
        <f>=HYPERLINK("https://www.leilaoonline.net/lote/detalhe/263130", " Caderno Universitario Flexivel 96Folhas Xadres 200x275 4 Pct com 10 unidades")</f>
      </c>
      <c r="C126" s="4" t="inlineStr">
        <is>
          <t>Aguardando</t>
        </is>
      </c>
      <c r="D126" s="4" t="inlineStr">
        <is>
          <t>0</t>
        </is>
      </c>
      <c r="E126" s="5" t="inlineStr">
        <is>
          <t>280,00</t>
        </is>
      </c>
      <c r="F126" s="4" t="inlineStr">
        <is>
          <t>20.00</t>
        </is>
      </c>
    </row>
    <row collapsed="false" customFormat="false" customHeight="false" hidden="false" ht="12.1" outlineLevel="0" r="127">
      <c r="A127" s="5" t="s">
        <f>=HYPERLINK("https://www.leilaoonline.net/lote/detalhe/263124", "117")</f>
      </c>
      <c r="B127" s="4" t="s">
        <f>=HYPERLINK("https://www.leilaoonline.net/lote/detalhe/263124", " Caderno Universitario Flexivel 96Folhas Xadres 200x275 4 Pct com 10 unidades")</f>
      </c>
      <c r="C127" s="4" t="inlineStr">
        <is>
          <t>Aguardando</t>
        </is>
      </c>
      <c r="D127" s="4" t="inlineStr">
        <is>
          <t>0</t>
        </is>
      </c>
      <c r="E127" s="5" t="inlineStr">
        <is>
          <t>280,00</t>
        </is>
      </c>
      <c r="F127" s="4" t="inlineStr">
        <is>
          <t>20.00</t>
        </is>
      </c>
    </row>
    <row collapsed="false" customFormat="false" customHeight="false" hidden="false" ht="12.1" outlineLevel="0" r="128">
      <c r="A128" s="5" t="s">
        <f>=HYPERLINK("https://www.leilaoonline.net/lote/detalhe/263248", "118")</f>
      </c>
      <c r="B128" s="4" t="s">
        <f>=HYPERLINK("https://www.leilaoonline.net/lote/detalhe/263248", " Caderno Universitario Flexivel 96Folhas Xadres 200x275 4 Pct com 10 unidades")</f>
      </c>
      <c r="C128" s="4" t="inlineStr">
        <is>
          <t>Aguardando</t>
        </is>
      </c>
      <c r="D128" s="4" t="inlineStr">
        <is>
          <t>0</t>
        </is>
      </c>
      <c r="E128" s="5" t="inlineStr">
        <is>
          <t>280,00</t>
        </is>
      </c>
      <c r="F128" s="4" t="inlineStr">
        <is>
          <t>20.00</t>
        </is>
      </c>
    </row>
    <row collapsed="false" customFormat="false" customHeight="false" hidden="false" ht="12.1" outlineLevel="0" r="129">
      <c r="A129" s="5" t="s">
        <f>=HYPERLINK("https://www.leilaoonline.net/lote/detalhe/263135", "119")</f>
      </c>
      <c r="B129" s="4" t="s">
        <f>=HYPERLINK("https://www.leilaoonline.net/lote/detalhe/263135", " Caderno Universitario Flexivel 96Folhas Xadres 200x275 4 Pct com 10 unidades")</f>
      </c>
      <c r="C129" s="4" t="inlineStr">
        <is>
          <t>Aguardando</t>
        </is>
      </c>
      <c r="D129" s="4" t="inlineStr">
        <is>
          <t>0</t>
        </is>
      </c>
      <c r="E129" s="5" t="inlineStr">
        <is>
          <t>280,00</t>
        </is>
      </c>
      <c r="F129" s="4" t="inlineStr">
        <is>
          <t>20.00</t>
        </is>
      </c>
    </row>
    <row collapsed="false" customFormat="false" customHeight="false" hidden="false" ht="12.1" outlineLevel="0" r="130">
      <c r="A130" s="5" t="s">
        <f>=HYPERLINK("https://www.leilaoonline.net/lote/detalhe/263254", "120")</f>
      </c>
      <c r="B130" s="4" t="s">
        <f>=HYPERLINK("https://www.leilaoonline.net/lote/detalhe/263254", " Caderno Universitario Flexivel 96Folhas Xadres 200x275 6 Pct com 10 unidades")</f>
      </c>
      <c r="C130" s="4" t="inlineStr">
        <is>
          <t>Aguardando</t>
        </is>
      </c>
      <c r="D130" s="4" t="inlineStr">
        <is>
          <t>0</t>
        </is>
      </c>
      <c r="E130" s="5" t="inlineStr">
        <is>
          <t>410,00</t>
        </is>
      </c>
      <c r="F130" s="4" t="inlineStr">
        <is>
          <t>20.00</t>
        </is>
      </c>
    </row>
    <row collapsed="false" customFormat="false" customHeight="false" hidden="false" ht="12.1" outlineLevel="0" r="131">
      <c r="A131" s="5" t="s">
        <f>=HYPERLINK("https://www.leilaoonline.net/lote/detalhe/263133", "121")</f>
      </c>
      <c r="B131" s="4" t="s">
        <f>=HYPERLINK("https://www.leilaoonline.net/lote/detalhe/263133", " Caderno Universitario Flexivel 96Folhas Xadres 200x275 3 Pct com 10 unidades")</f>
      </c>
      <c r="C131" s="4" t="inlineStr">
        <is>
          <t>Aguardando</t>
        </is>
      </c>
      <c r="D131" s="4" t="inlineStr">
        <is>
          <t>0</t>
        </is>
      </c>
      <c r="E131" s="5" t="inlineStr">
        <is>
          <t>205,00</t>
        </is>
      </c>
      <c r="F131" s="4" t="inlineStr">
        <is>
          <t>20.00</t>
        </is>
      </c>
    </row>
    <row collapsed="false" customFormat="false" customHeight="false" hidden="false" ht="12.1" outlineLevel="0" r="132">
      <c r="A132" s="5" t="s">
        <f>=HYPERLINK("https://www.leilaoonline.net/lote/detalhe/263136", "122")</f>
      </c>
      <c r="B132" s="4" t="s">
        <f>=HYPERLINK("https://www.leilaoonline.net/lote/detalhe/263136", " Caderno Universitario Flexivel 96Folhas Xadres 200x275 3 Pct com 10 unidades")</f>
      </c>
      <c r="C132" s="4" t="inlineStr">
        <is>
          <t>Aguardando</t>
        </is>
      </c>
      <c r="D132" s="4" t="inlineStr">
        <is>
          <t>0</t>
        </is>
      </c>
      <c r="E132" s="5" t="inlineStr">
        <is>
          <t>205,00</t>
        </is>
      </c>
      <c r="F132" s="4" t="inlineStr">
        <is>
          <t>20.00</t>
        </is>
      </c>
    </row>
    <row collapsed="false" customFormat="false" customHeight="false" hidden="false" ht="12.1" outlineLevel="0" r="133">
      <c r="A133" s="5" t="s">
        <f>=HYPERLINK("https://www.leilaoonline.net/lote/detalhe/263143", "123")</f>
      </c>
      <c r="B133" s="4" t="s">
        <f>=HYPERLINK("https://www.leilaoonline.net/lote/detalhe/263143", " Livros de Atividade/Colorindo Maisa 70 Unidades")</f>
      </c>
      <c r="C133" s="4" t="inlineStr">
        <is>
          <t>Aguardando</t>
        </is>
      </c>
      <c r="D133" s="4" t="inlineStr">
        <is>
          <t>0</t>
        </is>
      </c>
      <c r="E133" s="5" t="inlineStr">
        <is>
          <t>240,00</t>
        </is>
      </c>
      <c r="F133" s="4" t="inlineStr">
        <is>
          <t>20.00</t>
        </is>
      </c>
    </row>
    <row collapsed="false" customFormat="false" customHeight="false" hidden="false" ht="12.1" outlineLevel="0" r="134">
      <c r="A134" s="5" t="s">
        <f>=HYPERLINK("https://www.leilaoonline.net/lote/detalhe/263147", "124")</f>
      </c>
      <c r="B134" s="4" t="s">
        <f>=HYPERLINK("https://www.leilaoonline.net/lote/detalhe/263147", " Livros Classicos Para Sempre 110 Unidades")</f>
      </c>
      <c r="C134" s="4" t="inlineStr">
        <is>
          <t>Aguardando</t>
        </is>
      </c>
      <c r="D134" s="4" t="inlineStr">
        <is>
          <t>0</t>
        </is>
      </c>
      <c r="E134" s="5" t="inlineStr">
        <is>
          <t>375,00</t>
        </is>
      </c>
      <c r="F134" s="4" t="inlineStr">
        <is>
          <t>20.00</t>
        </is>
      </c>
    </row>
    <row collapsed="false" customFormat="false" customHeight="false" hidden="false" ht="12.1" outlineLevel="0" r="135">
      <c r="A135" s="5" t="s">
        <f>=HYPERLINK("https://www.leilaoonline.net/lote/detalhe/263140", "125")</f>
      </c>
      <c r="B135" s="4" t="s">
        <f>=HYPERLINK("https://www.leilaoonline.net/lote/detalhe/263140", " Livros Classicos Para Sempre 110 Unidades")</f>
      </c>
      <c r="C135" s="4" t="inlineStr">
        <is>
          <t>Aguardando</t>
        </is>
      </c>
      <c r="D135" s="4" t="inlineStr">
        <is>
          <t>0</t>
        </is>
      </c>
      <c r="E135" s="5" t="inlineStr">
        <is>
          <t>375,00</t>
        </is>
      </c>
      <c r="F135" s="4" t="inlineStr">
        <is>
          <t>20.00</t>
        </is>
      </c>
    </row>
    <row collapsed="false" customFormat="false" customHeight="false" hidden="false" ht="12.1" outlineLevel="0" r="136">
      <c r="A136" s="5" t="s">
        <f>=HYPERLINK("https://www.leilaoonline.net/lote/detalhe/263137", "126")</f>
      </c>
      <c r="B136" s="4" t="s">
        <f>=HYPERLINK("https://www.leilaoonline.net/lote/detalhe/263137", " Caderno Luccas Neto 20 Cadernos 80 Folhas 200x275mm")</f>
      </c>
      <c r="C136" s="4" t="inlineStr">
        <is>
          <t>Aguardando</t>
        </is>
      </c>
      <c r="D136" s="4" t="inlineStr">
        <is>
          <t>0</t>
        </is>
      </c>
      <c r="E136" s="5" t="inlineStr">
        <is>
          <t>340,00</t>
        </is>
      </c>
      <c r="F136" s="4" t="inlineStr">
        <is>
          <t>20.00</t>
        </is>
      </c>
    </row>
    <row collapsed="false" customFormat="false" customHeight="false" hidden="false" ht="12.1" outlineLevel="0" r="137">
      <c r="A137" s="5" t="s">
        <f>=HYPERLINK("https://www.leilaoonline.net/lote/detalhe/263142", "127")</f>
      </c>
      <c r="B137" s="4" t="s">
        <f>=HYPERLINK("https://www.leilaoonline.net/lote/detalhe/263142", " Livros Levo Deus no Coracao 60 Unidades")</f>
      </c>
      <c r="C137" s="4" t="inlineStr">
        <is>
          <t>Aguardando</t>
        </is>
      </c>
      <c r="D137" s="4" t="inlineStr">
        <is>
          <t>0</t>
        </is>
      </c>
      <c r="E137" s="5" t="inlineStr">
        <is>
          <t>205,00</t>
        </is>
      </c>
      <c r="F137" s="4" t="inlineStr">
        <is>
          <t>20.00</t>
        </is>
      </c>
    </row>
    <row collapsed="false" customFormat="false" customHeight="false" hidden="false" ht="12.1" outlineLevel="0" r="138">
      <c r="A138" s="5" t="s">
        <f>=HYPERLINK("https://www.leilaoonline.net/lote/detalhe/263144", "128")</f>
      </c>
      <c r="B138" s="4" t="s">
        <f>=HYPERLINK("https://www.leilaoonline.net/lote/detalhe/263144", " Livros de Atividades Adesivos Cantinho 40 Unidades")</f>
      </c>
      <c r="C138" s="4" t="inlineStr">
        <is>
          <t>Aguardando</t>
        </is>
      </c>
      <c r="D138" s="4" t="inlineStr">
        <is>
          <t>0</t>
        </is>
      </c>
      <c r="E138" s="5" t="inlineStr">
        <is>
          <t>215,00</t>
        </is>
      </c>
      <c r="F138" s="4" t="inlineStr">
        <is>
          <t>20.00</t>
        </is>
      </c>
    </row>
    <row collapsed="false" customFormat="false" customHeight="false" hidden="false" ht="12.1" outlineLevel="0" r="139">
      <c r="A139" s="5" t="s">
        <f>=HYPERLINK("https://www.leilaoonline.net/lote/detalhe/263138", "129")</f>
      </c>
      <c r="B139" s="4" t="s">
        <f>=HYPERLINK("https://www.leilaoonline.net/lote/detalhe/263138", " Livro Barbie Em Vida de Sereia 29 unidades")</f>
      </c>
      <c r="C139" s="4" t="inlineStr">
        <is>
          <t>Aguardando</t>
        </is>
      </c>
      <c r="D139" s="4" t="inlineStr">
        <is>
          <t>0</t>
        </is>
      </c>
      <c r="E139" s="5" t="inlineStr">
        <is>
          <t>510,00</t>
        </is>
      </c>
      <c r="F139" s="4" t="inlineStr">
        <is>
          <t>20.00</t>
        </is>
      </c>
    </row>
    <row collapsed="false" customFormat="false" customHeight="false" hidden="false" ht="12.1" outlineLevel="0" r="140">
      <c r="A140" s="5" t="s">
        <f>=HYPERLINK("https://www.leilaoonline.net/lote/detalhe/263139", "130")</f>
      </c>
      <c r="B140" s="4" t="s">
        <f>=HYPERLINK("https://www.leilaoonline.net/lote/detalhe/263139", " Livros Diversos Aprenda Mil e uma Noite e outros total 71 livros")</f>
      </c>
      <c r="C140" s="4" t="inlineStr">
        <is>
          <t>Aguardando</t>
        </is>
      </c>
      <c r="D140" s="4" t="inlineStr">
        <is>
          <t>0</t>
        </is>
      </c>
      <c r="E140" s="5" t="inlineStr">
        <is>
          <t>240,00</t>
        </is>
      </c>
      <c r="F140" s="4" t="inlineStr">
        <is>
          <t>20.00</t>
        </is>
      </c>
    </row>
    <row collapsed="false" customFormat="false" customHeight="false" hidden="false" ht="12.1" outlineLevel="0" r="141">
      <c r="A141" s="5" t="s">
        <f>=HYPERLINK("https://www.leilaoonline.net/lote/detalhe/263141", "131")</f>
      </c>
      <c r="B141" s="4" t="s">
        <f>=HYPERLINK("https://www.leilaoonline.net/lote/detalhe/263141", " Livros Diversos Jonas Deus Fala Comigo Total 15 Uniddes")</f>
      </c>
      <c r="C141" s="4" t="inlineStr">
        <is>
          <t>Aguardando</t>
        </is>
      </c>
      <c r="D141" s="4" t="inlineStr">
        <is>
          <t>0</t>
        </is>
      </c>
      <c r="E141" s="5" t="inlineStr">
        <is>
          <t>215,00</t>
        </is>
      </c>
      <c r="F141" s="4" t="inlineStr">
        <is>
          <t>20.00</t>
        </is>
      </c>
    </row>
    <row collapsed="false" customFormat="false" customHeight="false" hidden="false" ht="12.1" outlineLevel="0" r="142">
      <c r="A142" s="5" t="s">
        <f>=HYPERLINK("https://www.leilaoonline.net/lote/detalhe/263145", "132")</f>
      </c>
      <c r="B142" s="4" t="s">
        <f>=HYPERLINK("https://www.leilaoonline.net/lote/detalhe/263145", " Livros Diversos Atividades 22 Unidades")</f>
      </c>
      <c r="C142" s="4" t="inlineStr">
        <is>
          <t>Aguardando</t>
        </is>
      </c>
      <c r="D142" s="4" t="inlineStr">
        <is>
          <t>0</t>
        </is>
      </c>
      <c r="E142" s="5" t="inlineStr">
        <is>
          <t>255,00</t>
        </is>
      </c>
      <c r="F142" s="4" t="inlineStr">
        <is>
          <t>20.00</t>
        </is>
      </c>
    </row>
    <row collapsed="false" customFormat="false" customHeight="false" hidden="false" ht="12.1" outlineLevel="0" r="143">
      <c r="A143" s="5" t="s">
        <f>=HYPERLINK("https://www.leilaoonline.net/lote/detalhe/264483", "133")</f>
      </c>
      <c r="B143" s="4" t="s">
        <f>=HYPERLINK("https://www.leilaoonline.net/lote/detalhe/264483", " Livros Diversos Atividades 80 Unidades")</f>
      </c>
      <c r="C143" s="4" t="inlineStr">
        <is>
          <t>Aguardando</t>
        </is>
      </c>
      <c r="D143" s="4" t="inlineStr">
        <is>
          <t>0</t>
        </is>
      </c>
      <c r="E143" s="5" t="inlineStr">
        <is>
          <t>200,00</t>
        </is>
      </c>
      <c r="F143" s="4" t="inlineStr">
        <is>
          <t>20.00</t>
        </is>
      </c>
    </row>
    <row collapsed="false" customFormat="false" customHeight="false" hidden="false" ht="12.1" outlineLevel="0" r="144">
      <c r="A144" s="5" t="s">
        <f>=HYPERLINK("https://www.leilaoonline.net/lote/detalhe/263152", "134")</f>
      </c>
      <c r="B144" s="4" t="s">
        <f>=HYPERLINK("https://www.leilaoonline.net/lote/detalhe/263152", " Massa de Biscuit Das Color 2cxs de 1kilos 4 cxs 12massas 85g")</f>
      </c>
      <c r="C144" s="4" t="inlineStr">
        <is>
          <t>Aguardando</t>
        </is>
      </c>
      <c r="D144" s="4" t="inlineStr">
        <is>
          <t>0</t>
        </is>
      </c>
      <c r="E144" s="5" t="inlineStr">
        <is>
          <t>170,00</t>
        </is>
      </c>
      <c r="F144" s="4" t="inlineStr">
        <is>
          <t>20.00</t>
        </is>
      </c>
    </row>
    <row collapsed="false" customFormat="false" customHeight="false" hidden="false" ht="12.1" outlineLevel="0" r="145">
      <c r="A145" s="5" t="s">
        <f>=HYPERLINK("https://www.leilaoonline.net/lote/detalhe/263153", "135")</f>
      </c>
      <c r="B145" s="4" t="s">
        <f>=HYPERLINK("https://www.leilaoonline.net/lote/detalhe/263153", " Produtos Diversos Fita (17) Limpa Pincel (44)")</f>
      </c>
      <c r="C145" s="4" t="inlineStr">
        <is>
          <t>Aguardando</t>
        </is>
      </c>
      <c r="D145" s="4" t="inlineStr">
        <is>
          <t>0</t>
        </is>
      </c>
      <c r="E145" s="5" t="inlineStr">
        <is>
          <t>340,00</t>
        </is>
      </c>
      <c r="F145" s="4" t="inlineStr">
        <is>
          <t>20.00</t>
        </is>
      </c>
    </row>
    <row collapsed="false" customFormat="false" customHeight="false" hidden="false" ht="12.1" outlineLevel="0" r="146">
      <c r="A146" s="5" t="s">
        <f>=HYPERLINK("https://www.leilaoonline.net/lote/detalhe/264484", "136")</f>
      </c>
      <c r="B146" s="4" t="s">
        <f>=HYPERLINK("https://www.leilaoonline.net/lote/detalhe/264484", " Caderno Barbie 20 Materias 400 Folhas 200x275 7 Unidades")</f>
      </c>
      <c r="C146" s="4" t="inlineStr">
        <is>
          <t>Aguardando</t>
        </is>
      </c>
      <c r="D146" s="4" t="inlineStr">
        <is>
          <t>0</t>
        </is>
      </c>
      <c r="E146" s="5" t="inlineStr">
        <is>
          <t>250,00</t>
        </is>
      </c>
      <c r="F146" s="4" t="inlineStr">
        <is>
          <t>20.00</t>
        </is>
      </c>
    </row>
    <row collapsed="false" customFormat="false" customHeight="false" hidden="false" ht="12.1" outlineLevel="0" r="147">
      <c r="A147" s="5" t="s">
        <f>=HYPERLINK("https://www.leilaoonline.net/lote/detalhe/263154", "137")</f>
      </c>
      <c r="B147" s="4" t="s">
        <f>=HYPERLINK("https://www.leilaoonline.net/lote/detalhe/263154", " Caderno Argolado Universitario 272x335 Fich 201x273 Miolo om 09 Unidades")</f>
      </c>
      <c r="C147" s="4" t="inlineStr">
        <is>
          <t>Aguardando</t>
        </is>
      </c>
      <c r="D147" s="4" t="inlineStr">
        <is>
          <t>0</t>
        </is>
      </c>
      <c r="E147" s="5" t="inlineStr">
        <is>
          <t>385,00</t>
        </is>
      </c>
      <c r="F147" s="4" t="inlineStr">
        <is>
          <t>20.00</t>
        </is>
      </c>
    </row>
    <row collapsed="false" customFormat="false" customHeight="false" hidden="false" ht="12.1" outlineLevel="0" r="148">
      <c r="A148" s="5" t="s">
        <f>=HYPERLINK("https://www.leilaoonline.net/lote/detalhe/263151", "138")</f>
      </c>
      <c r="B148" s="4" t="s">
        <f>=HYPERLINK("https://www.leilaoonline.net/lote/detalhe/263151", " Caderno Argolado Universitario 272x335 Fich 201x273 Miolo om 09 Unidades")</f>
      </c>
      <c r="C148" s="4" t="inlineStr">
        <is>
          <t>Aguardando</t>
        </is>
      </c>
      <c r="D148" s="4" t="inlineStr">
        <is>
          <t>0</t>
        </is>
      </c>
      <c r="E148" s="5" t="inlineStr">
        <is>
          <t>385,00</t>
        </is>
      </c>
      <c r="F148" s="4" t="inlineStr">
        <is>
          <t>20.00</t>
        </is>
      </c>
    </row>
    <row collapsed="false" customFormat="false" customHeight="false" hidden="false" ht="12.1" outlineLevel="0" r="149">
      <c r="A149" s="5" t="s">
        <f>=HYPERLINK("https://www.leilaoonline.net/lote/detalhe/263146", "139")</f>
      </c>
      <c r="B149" s="4" t="s">
        <f>=HYPERLINK("https://www.leilaoonline.net/lote/detalhe/263146", " Caderno Universitario Flexivel 96Folhas Xadres 200x275 2 Pct com 10 unidades")</f>
      </c>
      <c r="C149" s="4" t="inlineStr">
        <is>
          <t>Aguardando</t>
        </is>
      </c>
      <c r="D149" s="4" t="inlineStr">
        <is>
          <t>0</t>
        </is>
      </c>
      <c r="E149" s="5" t="inlineStr">
        <is>
          <t>140,00</t>
        </is>
      </c>
      <c r="F149" s="4" t="inlineStr">
        <is>
          <t>20.00</t>
        </is>
      </c>
    </row>
    <row collapsed="false" customFormat="false" customHeight="false" hidden="false" ht="12.1" outlineLevel="0" r="150">
      <c r="A150" s="5" t="s">
        <f>=HYPERLINK("https://www.leilaoonline.net/lote/detalhe/263148", "140")</f>
      </c>
      <c r="B150" s="4" t="s">
        <f>=HYPERLINK("https://www.leilaoonline.net/lote/detalhe/263148", " Mochila Escolar Mickey 30x38x14cm 13 Unidades")</f>
      </c>
      <c r="C150" s="4" t="inlineStr">
        <is>
          <t>Aguardando</t>
        </is>
      </c>
      <c r="D150" s="4" t="inlineStr">
        <is>
          <t>0</t>
        </is>
      </c>
      <c r="E150" s="5" t="inlineStr">
        <is>
          <t>425,00</t>
        </is>
      </c>
      <c r="F150" s="4" t="inlineStr">
        <is>
          <t>20.00</t>
        </is>
      </c>
    </row>
    <row collapsed="false" customFormat="false" customHeight="false" hidden="false" ht="12.1" outlineLevel="0" r="151">
      <c r="A151" s="5" t="s">
        <f>=HYPERLINK("https://www.leilaoonline.net/lote/detalhe/263150", "141")</f>
      </c>
      <c r="B151" s="4" t="s">
        <f>=HYPERLINK("https://www.leilaoonline.net/lote/detalhe/263150", " Mochila Escolar Mickey 30x38x14cm 13 Unidades")</f>
      </c>
      <c r="C151" s="4" t="inlineStr">
        <is>
          <t>Aguardando</t>
        </is>
      </c>
      <c r="D151" s="4" t="inlineStr">
        <is>
          <t>0</t>
        </is>
      </c>
      <c r="E151" s="5" t="inlineStr">
        <is>
          <t>425,00</t>
        </is>
      </c>
      <c r="F151" s="4" t="inlineStr">
        <is>
          <t>20.00</t>
        </is>
      </c>
    </row>
    <row collapsed="false" customFormat="false" customHeight="false" hidden="false" ht="12.1" outlineLevel="0" r="152">
      <c r="A152" s="5" t="s">
        <f>=HYPERLINK("https://www.leilaoonline.net/lote/detalhe/263155", "142")</f>
      </c>
      <c r="B152" s="4" t="s">
        <f>=HYPERLINK("https://www.leilaoonline.net/lote/detalhe/263155", " Lapis Fantasia Cis Cristal com Pingente 04 potes c/18 Unidades cada")</f>
      </c>
      <c r="C152" s="4" t="inlineStr">
        <is>
          <t>Aguardando</t>
        </is>
      </c>
      <c r="D152" s="4" t="inlineStr">
        <is>
          <t>0</t>
        </is>
      </c>
      <c r="E152" s="5" t="inlineStr">
        <is>
          <t>280,00</t>
        </is>
      </c>
      <c r="F152" s="4" t="inlineStr">
        <is>
          <t>20.00</t>
        </is>
      </c>
    </row>
    <row collapsed="false" customFormat="false" customHeight="false" hidden="false" ht="12.1" outlineLevel="0" r="153">
      <c r="A153" s="5" t="s">
        <f>=HYPERLINK("https://www.leilaoonline.net/lote/detalhe/263149", "143")</f>
      </c>
      <c r="B153" s="4" t="s">
        <f>=HYPERLINK("https://www.leilaoonline.net/lote/detalhe/263149", " Lapis Ecole Full HB2 (08C/12)Sharpei Marcador(03/12")</f>
      </c>
      <c r="C153" s="4" t="inlineStr">
        <is>
          <t>Aguardando</t>
        </is>
      </c>
      <c r="D153" s="4" t="inlineStr">
        <is>
          <t>0</t>
        </is>
      </c>
      <c r="E153" s="5" t="inlineStr">
        <is>
          <t>190,00</t>
        </is>
      </c>
      <c r="F153" s="4" t="inlineStr">
        <is>
          <t>20.00</t>
        </is>
      </c>
    </row>
    <row collapsed="false" customFormat="false" customHeight="false" hidden="false" ht="12.1" outlineLevel="0" r="154">
      <c r="A154" s="5" t="s">
        <f>=HYPERLINK("https://www.leilaoonline.net/lote/detalhe/263158", "144")</f>
      </c>
      <c r="B154" s="4" t="s">
        <f>=HYPERLINK("https://www.leilaoonline.net/lote/detalhe/263158", " Produtos Diversos Pelikan 4001 (07)30ml Prolongador para Parafuso (17)")</f>
      </c>
      <c r="C154" s="4" t="inlineStr">
        <is>
          <t>Aguardando</t>
        </is>
      </c>
      <c r="D154" s="4" t="inlineStr">
        <is>
          <t>0</t>
        </is>
      </c>
      <c r="E154" s="5" t="inlineStr">
        <is>
          <t>155,00</t>
        </is>
      </c>
      <c r="F154" s="4" t="inlineStr">
        <is>
          <t>20.00</t>
        </is>
      </c>
    </row>
    <row collapsed="false" customFormat="false" customHeight="false" hidden="false" ht="12.1" outlineLevel="0" r="155">
      <c r="A155" s="5" t="s">
        <f>=HYPERLINK("https://www.leilaoonline.net/lote/detalhe/263161", "145")</f>
      </c>
      <c r="B155" s="4" t="s">
        <f>=HYPERLINK("https://www.leilaoonline.net/lote/detalhe/263161", " Espirais Plasticos Varios Tipos e Modelos")</f>
      </c>
      <c r="C155" s="4" t="inlineStr">
        <is>
          <t>Aguardando</t>
        </is>
      </c>
      <c r="D155" s="4" t="inlineStr">
        <is>
          <t>0</t>
        </is>
      </c>
      <c r="E155" s="5" t="inlineStr">
        <is>
          <t>260,00</t>
        </is>
      </c>
      <c r="F155" s="4" t="inlineStr">
        <is>
          <t>20.00</t>
        </is>
      </c>
    </row>
    <row collapsed="false" customFormat="false" customHeight="false" hidden="false" ht="12.1" outlineLevel="0" r="156">
      <c r="A156" s="5" t="s">
        <f>=HYPERLINK("https://www.leilaoonline.net/lote/detalhe/263160", "146")</f>
      </c>
      <c r="B156" s="4" t="s">
        <f>=HYPERLINK("https://www.leilaoonline.net/lote/detalhe/263160", " Giz Colorindos e Branco 80 Caixas")</f>
      </c>
      <c r="C156" s="4" t="inlineStr">
        <is>
          <t>Aguardando</t>
        </is>
      </c>
      <c r="D156" s="4" t="inlineStr">
        <is>
          <t>0</t>
        </is>
      </c>
      <c r="E156" s="5" t="inlineStr">
        <is>
          <t>510,00</t>
        </is>
      </c>
      <c r="F156" s="4" t="inlineStr">
        <is>
          <t>20.00</t>
        </is>
      </c>
    </row>
    <row collapsed="false" customFormat="false" customHeight="false" hidden="false" ht="12.1" outlineLevel="0" r="157">
      <c r="A157" s="5" t="s">
        <f>=HYPERLINK("https://www.leilaoonline.net/lote/detalhe/263157", "147")</f>
      </c>
      <c r="B157" s="4" t="s">
        <f>=HYPERLINK("https://www.leilaoonline.net/lote/detalhe/263157", " Giz Colorindos e Branco 80 Caixas")</f>
      </c>
      <c r="C157" s="4" t="inlineStr">
        <is>
          <t>Aguardando</t>
        </is>
      </c>
      <c r="D157" s="4" t="inlineStr">
        <is>
          <t>0</t>
        </is>
      </c>
      <c r="E157" s="5" t="inlineStr">
        <is>
          <t>510,00</t>
        </is>
      </c>
      <c r="F157" s="4" t="inlineStr">
        <is>
          <t>20.00</t>
        </is>
      </c>
    </row>
    <row collapsed="false" customFormat="false" customHeight="false" hidden="false" ht="12.1" outlineLevel="0" r="158">
      <c r="A158" s="5" t="s">
        <f>=HYPERLINK("https://www.leilaoonline.net/lote/detalhe/263159", "148")</f>
      </c>
      <c r="B158" s="4" t="s">
        <f>=HYPERLINK("https://www.leilaoonline.net/lote/detalhe/263159", " Produtos Diversos Carimbo e Diversos 20 Unidades")</f>
      </c>
      <c r="C158" s="4" t="inlineStr">
        <is>
          <t>Aguardando</t>
        </is>
      </c>
      <c r="D158" s="4" t="inlineStr">
        <is>
          <t>0</t>
        </is>
      </c>
      <c r="E158" s="5" t="inlineStr">
        <is>
          <t>170,00</t>
        </is>
      </c>
      <c r="F158" s="4" t="inlineStr">
        <is>
          <t>20.00</t>
        </is>
      </c>
    </row>
    <row collapsed="false" customFormat="false" customHeight="false" hidden="false" ht="12.1" outlineLevel="0" r="159">
      <c r="A159" s="5" t="s">
        <f>=HYPERLINK("https://www.leilaoonline.net/lote/detalhe/263156", "149")</f>
      </c>
      <c r="B159" s="4" t="s">
        <f>=HYPERLINK("https://www.leilaoonline.net/lote/detalhe/263156", " Lapis de Cera Estaca Acrilex 50 caixas com 12 Unidades Cores Diversas")</f>
      </c>
      <c r="C159" s="4" t="inlineStr">
        <is>
          <t>Aguardando</t>
        </is>
      </c>
      <c r="D159" s="4" t="inlineStr">
        <is>
          <t>0</t>
        </is>
      </c>
      <c r="E159" s="5" t="inlineStr">
        <is>
          <t>170,00</t>
        </is>
      </c>
      <c r="F159" s="4" t="inlineStr">
        <is>
          <t>20.00</t>
        </is>
      </c>
    </row>
    <row collapsed="false" customFormat="false" customHeight="false" hidden="false" ht="12.1" outlineLevel="0" r="160">
      <c r="A160" s="5" t="s">
        <f>=HYPERLINK("https://www.leilaoonline.net/lote/detalhe/263166", "150")</f>
      </c>
      <c r="B160" s="4" t="s">
        <f>=HYPERLINK("https://www.leilaoonline.net/lote/detalhe/263166", " Lapis de Cera Estaca Acrilex 50 caixas com 12 Unidades Cores Diversas")</f>
      </c>
      <c r="C160" s="4" t="inlineStr">
        <is>
          <t>Aguardando</t>
        </is>
      </c>
      <c r="D160" s="4" t="inlineStr">
        <is>
          <t>0</t>
        </is>
      </c>
      <c r="E160" s="5" t="inlineStr">
        <is>
          <t>170,00</t>
        </is>
      </c>
      <c r="F160" s="4" t="inlineStr">
        <is>
          <t>20.00</t>
        </is>
      </c>
    </row>
    <row collapsed="false" customFormat="false" customHeight="false" hidden="false" ht="12.1" outlineLevel="0" r="161">
      <c r="A161" s="5" t="s">
        <f>=HYPERLINK("https://www.leilaoonline.net/lote/detalhe/263170", "151")</f>
      </c>
      <c r="B161" s="4" t="s">
        <f>=HYPERLINK("https://www.leilaoonline.net/lote/detalhe/263170", " Dicionario Escolar Espanhol Com CD Rom c/100")</f>
      </c>
      <c r="C161" s="4" t="inlineStr">
        <is>
          <t>Aguardando</t>
        </is>
      </c>
      <c r="D161" s="4" t="inlineStr">
        <is>
          <t>0</t>
        </is>
      </c>
      <c r="E161" s="5" t="inlineStr">
        <is>
          <t>1.275,00</t>
        </is>
      </c>
      <c r="F161" s="4" t="inlineStr">
        <is>
          <t>20.00</t>
        </is>
      </c>
    </row>
    <row collapsed="false" customFormat="false" customHeight="false" hidden="false" ht="12.1" outlineLevel="0" r="162">
      <c r="A162" s="5" t="s">
        <f>=HYPERLINK("https://www.leilaoonline.net/lote/detalhe/263164", "152")</f>
      </c>
      <c r="B162" s="4" t="s">
        <f>=HYPERLINK("https://www.leilaoonline.net/lote/detalhe/263164", " Dicionario Escolar Espanhol Com CD Rom c/100 unidades")</f>
      </c>
      <c r="C162" s="4" t="inlineStr">
        <is>
          <t>Aguardando</t>
        </is>
      </c>
      <c r="D162" s="4" t="inlineStr">
        <is>
          <t>0</t>
        </is>
      </c>
      <c r="E162" s="5" t="inlineStr">
        <is>
          <t>1.275,00</t>
        </is>
      </c>
      <c r="F162" s="4" t="inlineStr">
        <is>
          <t>20.00</t>
        </is>
      </c>
    </row>
    <row collapsed="false" customFormat="false" customHeight="false" hidden="false" ht="12.1" outlineLevel="0" r="163">
      <c r="A163" s="5" t="s">
        <f>=HYPERLINK("https://www.leilaoonline.net/lote/detalhe/263162", "153")</f>
      </c>
      <c r="B163" s="4" t="s">
        <f>=HYPERLINK("https://www.leilaoonline.net/lote/detalhe/263162", " Dicionario Escolar Frances Michaelis c/100 unidades")</f>
      </c>
      <c r="C163" s="4" t="inlineStr">
        <is>
          <t>Aguardando</t>
        </is>
      </c>
      <c r="D163" s="4" t="inlineStr">
        <is>
          <t>0</t>
        </is>
      </c>
      <c r="E163" s="5" t="inlineStr">
        <is>
          <t>1.275,00</t>
        </is>
      </c>
      <c r="F163" s="4" t="inlineStr">
        <is>
          <t>20.00</t>
        </is>
      </c>
    </row>
    <row collapsed="false" customFormat="false" customHeight="false" hidden="false" ht="12.1" outlineLevel="0" r="164">
      <c r="A164" s="5" t="s">
        <f>=HYPERLINK("https://www.leilaoonline.net/lote/detalhe/263165", "154")</f>
      </c>
      <c r="B164" s="4" t="s">
        <f>=HYPERLINK("https://www.leilaoonline.net/lote/detalhe/263165", " Dicionario Escolar Frances Michaelis c/100 unidades")</f>
      </c>
      <c r="C164" s="4" t="inlineStr">
        <is>
          <t>Aguardando</t>
        </is>
      </c>
      <c r="D164" s="4" t="inlineStr">
        <is>
          <t>0</t>
        </is>
      </c>
      <c r="E164" s="5" t="inlineStr">
        <is>
          <t>1.275,00</t>
        </is>
      </c>
      <c r="F164" s="4" t="inlineStr">
        <is>
          <t>20.00</t>
        </is>
      </c>
    </row>
    <row collapsed="false" customFormat="false" customHeight="false" hidden="false" ht="12.1" outlineLevel="0" r="165">
      <c r="A165" s="5" t="s">
        <f>=HYPERLINK("https://www.leilaoonline.net/lote/detalhe/263163", "155")</f>
      </c>
      <c r="B165" s="4" t="s">
        <f>=HYPERLINK("https://www.leilaoonline.net/lote/detalhe/263163", " Dicionario Escolar Italiano Michaelis c/100 unidades")</f>
      </c>
      <c r="C165" s="4" t="inlineStr">
        <is>
          <t>Aguardando</t>
        </is>
      </c>
      <c r="D165" s="4" t="inlineStr">
        <is>
          <t>0</t>
        </is>
      </c>
      <c r="E165" s="5" t="inlineStr">
        <is>
          <t>1.275,00</t>
        </is>
      </c>
      <c r="F165" s="4" t="inlineStr">
        <is>
          <t>20.00</t>
        </is>
      </c>
    </row>
    <row collapsed="false" customFormat="false" customHeight="false" hidden="false" ht="12.1" outlineLevel="0" r="166">
      <c r="A166" s="5" t="s">
        <f>=HYPERLINK("https://www.leilaoonline.net/lote/detalhe/263172", "156")</f>
      </c>
      <c r="B166" s="4" t="s">
        <f>=HYPERLINK("https://www.leilaoonline.net/lote/detalhe/263172", " Dicionario Escolar Italiano Michaelis c/100")</f>
      </c>
      <c r="C166" s="4" t="inlineStr">
        <is>
          <t>Aguardando</t>
        </is>
      </c>
      <c r="D166" s="4" t="inlineStr">
        <is>
          <t>0</t>
        </is>
      </c>
      <c r="E166" s="5" t="inlineStr">
        <is>
          <t>1.275,00</t>
        </is>
      </c>
      <c r="F166" s="4" t="inlineStr">
        <is>
          <t>20.00</t>
        </is>
      </c>
    </row>
    <row collapsed="false" customFormat="false" customHeight="false" hidden="false" ht="12.1" outlineLevel="0" r="167">
      <c r="A167" s="5" t="s">
        <f>=HYPERLINK("https://www.leilaoonline.net/lote/detalhe/263167", "157")</f>
      </c>
      <c r="B167" s="4" t="s">
        <f>=HYPERLINK("https://www.leilaoonline.net/lote/detalhe/263167", " Pirografo e Cortador de Isopor EscolarArgila Purificada 14 Pcts")</f>
      </c>
      <c r="C167" s="4" t="inlineStr">
        <is>
          <t>Aguardando</t>
        </is>
      </c>
      <c r="D167" s="4" t="inlineStr">
        <is>
          <t>0</t>
        </is>
      </c>
      <c r="E167" s="5" t="inlineStr">
        <is>
          <t>170,00</t>
        </is>
      </c>
      <c r="F167" s="4" t="inlineStr">
        <is>
          <t>20.00</t>
        </is>
      </c>
    </row>
    <row collapsed="false" customFormat="false" customHeight="false" hidden="false" ht="12.1" outlineLevel="0" r="168">
      <c r="A168" s="5" t="s">
        <f>=HYPERLINK("https://www.leilaoonline.net/lote/detalhe/263168", "158")</f>
      </c>
      <c r="B168" s="4" t="s">
        <f>=HYPERLINK("https://www.leilaoonline.net/lote/detalhe/263168", " Caderno Cartografia São Paulo e Cointhians F.C 200x275x 96 Folhas c/14 Unid")</f>
      </c>
      <c r="C168" s="4" t="inlineStr">
        <is>
          <t>Aguardando</t>
        </is>
      </c>
      <c r="D168" s="4" t="inlineStr">
        <is>
          <t>0</t>
        </is>
      </c>
      <c r="E168" s="5" t="inlineStr">
        <is>
          <t>340,00</t>
        </is>
      </c>
      <c r="F168" s="4" t="inlineStr">
        <is>
          <t>20.00</t>
        </is>
      </c>
    </row>
    <row collapsed="false" customFormat="false" customHeight="false" hidden="false" ht="12.1" outlineLevel="0" r="169">
      <c r="A169" s="5" t="s">
        <f>=HYPERLINK("https://www.leilaoonline.net/lote/detalhe/263176", "159")</f>
      </c>
      <c r="B169" s="4" t="s">
        <f>=HYPERLINK("https://www.leilaoonline.net/lote/detalhe/263176", " Produtos Diversos Capas Plasticas (100) Livro Hora de Brincar (20)")</f>
      </c>
      <c r="C169" s="4" t="inlineStr">
        <is>
          <t>Aguardando</t>
        </is>
      </c>
      <c r="D169" s="4" t="inlineStr">
        <is>
          <t>0</t>
        </is>
      </c>
      <c r="E169" s="5" t="inlineStr">
        <is>
          <t>300,00</t>
        </is>
      </c>
      <c r="F169" s="4" t="inlineStr">
        <is>
          <t>20.00</t>
        </is>
      </c>
    </row>
    <row collapsed="false" customFormat="false" customHeight="false" hidden="false" ht="12.1" outlineLevel="0" r="170">
      <c r="A170" s="5" t="s">
        <f>=HYPERLINK("https://www.leilaoonline.net/lote/detalhe/263175", "160")</f>
      </c>
      <c r="B170" s="4" t="s">
        <f>=HYPERLINK("https://www.leilaoonline.net/lote/detalhe/263175", " Teclado Slim Multilaser Conexao PS2 25 Unidades")</f>
      </c>
      <c r="C170" s="4" t="inlineStr">
        <is>
          <t>Aguardando</t>
        </is>
      </c>
      <c r="D170" s="4" t="inlineStr">
        <is>
          <t>0</t>
        </is>
      </c>
      <c r="E170" s="5" t="inlineStr">
        <is>
          <t>370,00</t>
        </is>
      </c>
      <c r="F170" s="4" t="inlineStr">
        <is>
          <t>20.00</t>
        </is>
      </c>
    </row>
    <row collapsed="false" customFormat="false" customHeight="false" hidden="false" ht="12.1" outlineLevel="0" r="171">
      <c r="A171" s="5" t="s">
        <f>=HYPERLINK("https://www.leilaoonline.net/lote/detalhe/263174", "161")</f>
      </c>
      <c r="B171" s="4" t="s">
        <f>=HYPERLINK("https://www.leilaoonline.net/lote/detalhe/263174", " Teclado Slim Multilaser Conexao PS2 25 Unidades")</f>
      </c>
      <c r="C171" s="4" t="inlineStr">
        <is>
          <t>Aguardando</t>
        </is>
      </c>
      <c r="D171" s="4" t="inlineStr">
        <is>
          <t>0</t>
        </is>
      </c>
      <c r="E171" s="5" t="inlineStr">
        <is>
          <t>370,00</t>
        </is>
      </c>
      <c r="F171" s="4" t="inlineStr">
        <is>
          <t>20.00</t>
        </is>
      </c>
    </row>
    <row collapsed="false" customFormat="false" customHeight="false" hidden="false" ht="12.1" outlineLevel="0" r="172">
      <c r="A172" s="5" t="s">
        <f>=HYPERLINK("https://www.leilaoonline.net/lote/detalhe/263171", "162")</f>
      </c>
      <c r="B172" s="4" t="s">
        <f>=HYPERLINK("https://www.leilaoonline.net/lote/detalhe/263171", " 05 Caixa de Apontador Marca Winner Formato Peixinho 12Pote x72 total 360uni")</f>
      </c>
      <c r="C172" s="4" t="inlineStr">
        <is>
          <t>Aguardando</t>
        </is>
      </c>
      <c r="D172" s="4" t="inlineStr">
        <is>
          <t>0</t>
        </is>
      </c>
      <c r="E172" s="5" t="inlineStr">
        <is>
          <t>310,00</t>
        </is>
      </c>
      <c r="F172" s="4" t="inlineStr">
        <is>
          <t>20.00</t>
        </is>
      </c>
    </row>
    <row collapsed="false" customFormat="false" customHeight="false" hidden="false" ht="12.1" outlineLevel="0" r="173">
      <c r="A173" s="5" t="s">
        <f>=HYPERLINK("https://www.leilaoonline.net/lote/detalhe/263173", "163")</f>
      </c>
      <c r="B173" s="4" t="s">
        <f>=HYPERLINK("https://www.leilaoonline.net/lote/detalhe/263173", " Bobinas Couche 60x100 Gatinhos 20 unidades")</f>
      </c>
      <c r="C173" s="4" t="inlineStr">
        <is>
          <t>Aguardando</t>
        </is>
      </c>
      <c r="D173" s="4" t="inlineStr">
        <is>
          <t>0</t>
        </is>
      </c>
      <c r="E173" s="5" t="inlineStr">
        <is>
          <t>850,00</t>
        </is>
      </c>
      <c r="F173" s="4" t="inlineStr">
        <is>
          <t>20.00</t>
        </is>
      </c>
    </row>
    <row collapsed="false" customFormat="false" customHeight="false" hidden="false" ht="12.1" outlineLevel="0" r="174">
      <c r="A174" s="5" t="s">
        <f>=HYPERLINK("https://www.leilaoonline.net/lote/detalhe/263177", "164")</f>
      </c>
      <c r="B174" s="4" t="s">
        <f>=HYPERLINK("https://www.leilaoonline.net/lote/detalhe/263177", " Bobinas Couche 60x100 Gatinhos 10 unidades Trem 10 unidades")</f>
      </c>
      <c r="C174" s="4" t="inlineStr">
        <is>
          <t>Aguardando</t>
        </is>
      </c>
      <c r="D174" s="4" t="inlineStr">
        <is>
          <t>0</t>
        </is>
      </c>
      <c r="E174" s="5" t="inlineStr">
        <is>
          <t>850,00</t>
        </is>
      </c>
      <c r="F174" s="4" t="inlineStr">
        <is>
          <t>20.00</t>
        </is>
      </c>
    </row>
    <row collapsed="false" customFormat="false" customHeight="false" hidden="false" ht="12.1" outlineLevel="0" r="175">
      <c r="A175" s="5" t="s">
        <f>=HYPERLINK("https://www.leilaoonline.net/lote/detalhe/263179", "165")</f>
      </c>
      <c r="B175" s="4" t="s">
        <f>=HYPERLINK("https://www.leilaoonline.net/lote/detalhe/263179", " Bobinas Couche 60x100 Gatinhos 10 unidades Azul 10 unidades")</f>
      </c>
      <c r="C175" s="4" t="inlineStr">
        <is>
          <t>Aguardando</t>
        </is>
      </c>
      <c r="D175" s="4" t="inlineStr">
        <is>
          <t>0</t>
        </is>
      </c>
      <c r="E175" s="5" t="inlineStr">
        <is>
          <t>850,00</t>
        </is>
      </c>
      <c r="F175" s="4" t="inlineStr">
        <is>
          <t>20.00</t>
        </is>
      </c>
    </row>
    <row collapsed="false" customFormat="false" customHeight="false" hidden="false" ht="12.1" outlineLevel="0" r="176">
      <c r="A176" s="5" t="s">
        <f>=HYPERLINK("https://www.leilaoonline.net/lote/detalhe/263181", "166")</f>
      </c>
      <c r="B176" s="4" t="s">
        <f>=HYPERLINK("https://www.leilaoonline.net/lote/detalhe/263181", " Kit com 300 unidades (Canetas Lapis Etc)")</f>
      </c>
      <c r="C176" s="4" t="inlineStr">
        <is>
          <t>Aguardando</t>
        </is>
      </c>
      <c r="D176" s="4" t="inlineStr">
        <is>
          <t>0</t>
        </is>
      </c>
      <c r="E176" s="5" t="inlineStr">
        <is>
          <t>600,00</t>
        </is>
      </c>
      <c r="F176" s="4" t="inlineStr">
        <is>
          <t>20.00</t>
        </is>
      </c>
    </row>
    <row collapsed="false" customFormat="false" customHeight="false" hidden="false" ht="12.1" outlineLevel="0" r="177">
      <c r="A177" s="5" t="s">
        <f>=HYPERLINK("https://www.leilaoonline.net/lote/detalhe/263178", "167")</f>
      </c>
      <c r="B177" s="4" t="s">
        <f>=HYPERLINK("https://www.leilaoonline.net/lote/detalhe/263178", " Kit com 300 unidades (Canetas Lapis Etc)")</f>
      </c>
      <c r="C177" s="4" t="inlineStr">
        <is>
          <t>Aguardando</t>
        </is>
      </c>
      <c r="D177" s="4" t="inlineStr">
        <is>
          <t>0</t>
        </is>
      </c>
      <c r="E177" s="5" t="inlineStr">
        <is>
          <t>600,00</t>
        </is>
      </c>
      <c r="F177" s="4" t="inlineStr">
        <is>
          <t>20.00</t>
        </is>
      </c>
    </row>
    <row collapsed="false" customFormat="false" customHeight="false" hidden="false" ht="12.1" outlineLevel="0" r="178">
      <c r="A178" s="5" t="s">
        <f>=HYPERLINK("https://www.leilaoonline.net/lote/detalhe/263250", "168")</f>
      </c>
      <c r="B178" s="4" t="s">
        <f>=HYPERLINK("https://www.leilaoonline.net/lote/detalhe/263250", " Folhas p Encapar 105 Pct c/5 Folhas Porta Objeto 27 Estojo Porta Objetos 7")</f>
      </c>
      <c r="C178" s="4" t="inlineStr">
        <is>
          <t>Aguardando</t>
        </is>
      </c>
      <c r="D178" s="4" t="inlineStr">
        <is>
          <t>0</t>
        </is>
      </c>
      <c r="E178" s="5" t="inlineStr">
        <is>
          <t>130,00</t>
        </is>
      </c>
      <c r="F178" s="4" t="inlineStr">
        <is>
          <t>20.00</t>
        </is>
      </c>
    </row>
    <row collapsed="false" customFormat="false" customHeight="false" hidden="false" ht="12.1" outlineLevel="0" r="179">
      <c r="A179" s="5" t="s">
        <f>=HYPERLINK("https://www.leilaoonline.net/lote/detalhe/263182", "169")</f>
      </c>
      <c r="B179" s="4" t="s">
        <f>=HYPERLINK("https://www.leilaoonline.net/lote/detalhe/263182", " Folhas p Encapar 120 Pct c/5Folhas Fita Metal 03 Cxs c/48 Prata Vermelho/")</f>
      </c>
      <c r="C179" s="4" t="inlineStr">
        <is>
          <t>Aguardando</t>
        </is>
      </c>
      <c r="D179" s="4" t="inlineStr">
        <is>
          <t>0</t>
        </is>
      </c>
      <c r="E179" s="5" t="inlineStr">
        <is>
          <t>1.400,00</t>
        </is>
      </c>
      <c r="F179" s="4" t="inlineStr">
        <is>
          <t>20.00</t>
        </is>
      </c>
    </row>
    <row collapsed="false" customFormat="false" customHeight="false" hidden="false" ht="12.1" outlineLevel="0" r="180">
      <c r="A180" s="5" t="s">
        <f>=HYPERLINK("https://www.leilaoonline.net/lote/detalhe/263256", "170")</f>
      </c>
      <c r="B180" s="4" t="s">
        <f>=HYPERLINK("https://www.leilaoonline.net/lote/detalhe/263256", " Laco Facil Varios Modelos 800 Pacotes c/10")</f>
      </c>
      <c r="C180" s="4" t="inlineStr">
        <is>
          <t>Aguardando</t>
        </is>
      </c>
      <c r="D180" s="4" t="inlineStr">
        <is>
          <t>0</t>
        </is>
      </c>
      <c r="E180" s="5" t="inlineStr">
        <is>
          <t>1.050,00</t>
        </is>
      </c>
      <c r="F180" s="4" t="inlineStr">
        <is>
          <t>20.00</t>
        </is>
      </c>
    </row>
    <row collapsed="false" customFormat="false" customHeight="false" hidden="false" ht="12.1" outlineLevel="0" r="181">
      <c r="A181" s="5" t="s">
        <f>=HYPERLINK("https://www.leilaoonline.net/lote/detalhe/263183", "171")</f>
      </c>
      <c r="B181" s="4" t="s">
        <f>=HYPERLINK("https://www.leilaoonline.net/lote/detalhe/263183", " Laco Facil Varios Modelos 475 Pacotes c/10 Folhas para Encapar 60Pct c/5 folhas")</f>
      </c>
      <c r="C181" s="4" t="inlineStr">
        <is>
          <t>Aguardando</t>
        </is>
      </c>
      <c r="D181" s="4" t="inlineStr">
        <is>
          <t>0</t>
        </is>
      </c>
      <c r="E181" s="5" t="inlineStr">
        <is>
          <t>1.200,00</t>
        </is>
      </c>
      <c r="F181" s="4" t="inlineStr">
        <is>
          <t>20.00</t>
        </is>
      </c>
    </row>
    <row collapsed="false" customFormat="false" customHeight="false" hidden="false" ht="12.1" outlineLevel="0" r="182">
      <c r="A182" s="5" t="s">
        <f>=HYPERLINK("https://www.leilaoonline.net/lote/detalhe/263186", "172")</f>
      </c>
      <c r="B182" s="4" t="s">
        <f>=HYPERLINK("https://www.leilaoonline.net/lote/detalhe/263186", " Caixa Papelao Vinho Duplo 45 Pacotes 16.5x33x8 Cromus c/10")</f>
      </c>
      <c r="C182" s="4" t="inlineStr">
        <is>
          <t>Aguardando</t>
        </is>
      </c>
      <c r="D182" s="4" t="inlineStr">
        <is>
          <t>0</t>
        </is>
      </c>
      <c r="E182" s="5" t="inlineStr">
        <is>
          <t>765,00</t>
        </is>
      </c>
      <c r="F182" s="4" t="inlineStr">
        <is>
          <t>20.00</t>
        </is>
      </c>
    </row>
    <row collapsed="false" customFormat="false" customHeight="false" hidden="false" ht="12.1" outlineLevel="0" r="183">
      <c r="A183" s="5" t="s">
        <f>=HYPERLINK("https://www.leilaoonline.net/lote/detalhe/263184", "173")</f>
      </c>
      <c r="B183" s="4" t="s">
        <f>=HYPERLINK("https://www.leilaoonline.net/lote/detalhe/263184", " Caixa Papelao Vinho Duplo 45 Pacotes 16.5x33x8 Cromus c/10")</f>
      </c>
      <c r="C183" s="4" t="inlineStr">
        <is>
          <t>Aguardando</t>
        </is>
      </c>
      <c r="D183" s="4" t="inlineStr">
        <is>
          <t>0</t>
        </is>
      </c>
      <c r="E183" s="5" t="inlineStr">
        <is>
          <t>765,00</t>
        </is>
      </c>
      <c r="F183" s="4" t="inlineStr">
        <is>
          <t>20.00</t>
        </is>
      </c>
    </row>
    <row collapsed="false" customFormat="false" customHeight="false" hidden="false" ht="12.1" outlineLevel="0" r="184">
      <c r="A184" s="5" t="s">
        <f>=HYPERLINK("https://www.leilaoonline.net/lote/detalhe/263185", "174")</f>
      </c>
      <c r="B184" s="4" t="s">
        <f>=HYPERLINK("https://www.leilaoonline.net/lote/detalhe/263185", " Bobinas Couche 60x100 Gatinhos 11 unidades Azul 9 unidades")</f>
      </c>
      <c r="C184" s="4" t="inlineStr">
        <is>
          <t>Aguardando</t>
        </is>
      </c>
      <c r="D184" s="4" t="inlineStr">
        <is>
          <t>0</t>
        </is>
      </c>
      <c r="E184" s="5" t="inlineStr">
        <is>
          <t>850,00</t>
        </is>
      </c>
      <c r="F184" s="4" t="inlineStr">
        <is>
          <t>20.00</t>
        </is>
      </c>
    </row>
    <row collapsed="false" customFormat="false" customHeight="false" hidden="false" ht="12.1" outlineLevel="0" r="185">
      <c r="A185" s="5" t="s">
        <f>=HYPERLINK("https://www.leilaoonline.net/lote/detalhe/263187", "175")</f>
      </c>
      <c r="B185" s="4" t="s">
        <f>=HYPERLINK("https://www.leilaoonline.net/lote/detalhe/263187", " Gandola Usada C1.50xL0.80xALT1.00 2 unidades")</f>
      </c>
      <c r="C185" s="4" t="inlineStr">
        <is>
          <t>Aguardando</t>
        </is>
      </c>
      <c r="D185" s="4" t="inlineStr">
        <is>
          <t>0</t>
        </is>
      </c>
      <c r="E185" s="5" t="inlineStr">
        <is>
          <t>340,00</t>
        </is>
      </c>
      <c r="F185" s="4" t="inlineStr">
        <is>
          <t>20.00</t>
        </is>
      </c>
    </row>
    <row collapsed="false" customFormat="false" customHeight="false" hidden="false" ht="12.1" outlineLevel="0" r="186">
      <c r="A186" s="5" t="s">
        <f>=HYPERLINK("https://www.leilaoonline.net/lote/detalhe/263189", "176")</f>
      </c>
      <c r="B186" s="4" t="s">
        <f>=HYPERLINK("https://www.leilaoonline.net/lote/detalhe/263189", " Mesa Corrida para Estamparia com Estrutura de Ferro Medida 1.60 Larx 8.20 Com")</f>
      </c>
      <c r="C186" s="4" t="inlineStr">
        <is>
          <t>Aguardando</t>
        </is>
      </c>
      <c r="D186" s="4" t="inlineStr">
        <is>
          <t>0</t>
        </is>
      </c>
      <c r="E186" s="5" t="inlineStr">
        <is>
          <t>5.500,00</t>
        </is>
      </c>
      <c r="F186" s="4" t="inlineStr">
        <is>
          <t>20.00</t>
        </is>
      </c>
    </row>
    <row collapsed="false" customFormat="false" customHeight="false" hidden="false" ht="12.1" outlineLevel="0" r="187">
      <c r="A187" s="5" t="s">
        <f>=HYPERLINK("https://www.leilaoonline.net/lote/detalhe/263188", "177")</f>
      </c>
      <c r="B187" s="4" t="s">
        <f>=HYPERLINK("https://www.leilaoonline.net/lote/detalhe/263188", " Mesas de Estamparia com 12 Berços Termicos cada Est toda de Ferro c Berços Termicos Sobressalentes de Varias Medidas")</f>
      </c>
      <c r="C187" s="4" t="inlineStr">
        <is>
          <t>Aguardando</t>
        </is>
      </c>
      <c r="D187" s="4" t="inlineStr">
        <is>
          <t>0</t>
        </is>
      </c>
      <c r="E187" s="5" t="inlineStr">
        <is>
          <t>18.000,00</t>
        </is>
      </c>
      <c r="F187" s="4" t="inlineStr">
        <is>
          <t>20.00</t>
        </is>
      </c>
    </row>
    <row collapsed="false" customFormat="false" customHeight="false" hidden="false" ht="12.1" outlineLevel="0" r="188">
      <c r="A188" s="5" t="s">
        <f>=HYPERLINK("https://www.leilaoonline.net/lote/detalhe/263194", "178")</f>
      </c>
      <c r="B188" s="4" t="s">
        <f>=HYPERLINK("https://www.leilaoonline.net/lote/detalhe/263194", " Arara Guande 3,70x2.00")</f>
      </c>
      <c r="C188" s="4" t="inlineStr">
        <is>
          <t>Aguardando</t>
        </is>
      </c>
      <c r="D188" s="4" t="inlineStr">
        <is>
          <t>0</t>
        </is>
      </c>
      <c r="E188" s="5" t="inlineStr">
        <is>
          <t>425,00</t>
        </is>
      </c>
      <c r="F188" s="4" t="inlineStr">
        <is>
          <t>20.00</t>
        </is>
      </c>
    </row>
    <row collapsed="false" customFormat="false" customHeight="false" hidden="false" ht="12.1" outlineLevel="0" r="189">
      <c r="A189" s="5" t="s">
        <f>=HYPERLINK("https://www.leilaoonline.net/lote/detalhe/263191", "179")</f>
      </c>
      <c r="B189" s="4" t="s">
        <f>=HYPERLINK("https://www.leilaoonline.net/lote/detalhe/263191", " Cabides de Acrilico 500 Pecas")</f>
      </c>
      <c r="C189" s="4" t="inlineStr">
        <is>
          <t>Aguardando</t>
        </is>
      </c>
      <c r="D189" s="4" t="inlineStr">
        <is>
          <t>0</t>
        </is>
      </c>
      <c r="E189" s="5" t="inlineStr">
        <is>
          <t>170,00</t>
        </is>
      </c>
      <c r="F189" s="4" t="inlineStr">
        <is>
          <t>20.00</t>
        </is>
      </c>
    </row>
    <row collapsed="false" customFormat="false" customHeight="false" hidden="false" ht="12.1" outlineLevel="0" r="190">
      <c r="A190" s="5" t="s">
        <f>=HYPERLINK("https://www.leilaoonline.net/lote/detalhe/263190", "180")</f>
      </c>
      <c r="B190" s="4" t="s">
        <f>=HYPERLINK("https://www.leilaoonline.net/lote/detalhe/263190", " Cesto Desmontavel 60x70x80")</f>
      </c>
      <c r="C190" s="4" t="inlineStr">
        <is>
          <t>Aguardando</t>
        </is>
      </c>
      <c r="D190" s="4" t="inlineStr">
        <is>
          <t>0</t>
        </is>
      </c>
      <c r="E190" s="5" t="inlineStr">
        <is>
          <t>850,00</t>
        </is>
      </c>
      <c r="F190" s="4" t="inlineStr">
        <is>
          <t>20.00</t>
        </is>
      </c>
    </row>
    <row collapsed="false" customFormat="false" customHeight="false" hidden="false" ht="12.1" outlineLevel="0" r="191">
      <c r="A191" s="5" t="s">
        <f>=HYPERLINK("https://www.leilaoonline.net/lote/detalhe/263192", "181")</f>
      </c>
      <c r="B191" s="4" t="s">
        <f>=HYPERLINK("https://www.leilaoonline.net/lote/detalhe/263192", " Madeira Perola 6 vigas 2.20x0.15x0.05")</f>
      </c>
      <c r="C191" s="4" t="inlineStr">
        <is>
          <t>Aguardando</t>
        </is>
      </c>
      <c r="D191" s="4" t="inlineStr">
        <is>
          <t>0</t>
        </is>
      </c>
      <c r="E191" s="5" t="inlineStr">
        <is>
          <t>170,00</t>
        </is>
      </c>
      <c r="F191" s="4" t="inlineStr">
        <is>
          <t>20.00</t>
        </is>
      </c>
    </row>
    <row collapsed="false" customFormat="false" customHeight="false" hidden="false" ht="12.1" outlineLevel="0" r="192">
      <c r="A192" s="5" t="s">
        <f>=HYPERLINK("https://www.leilaoonline.net/lote/detalhe/263193", "182")</f>
      </c>
      <c r="B192" s="4" t="s">
        <f>=HYPERLINK("https://www.leilaoonline.net/lote/detalhe/263193", " madeira Perola 13 vigas 1.20x0.15x0.05")</f>
      </c>
      <c r="C192" s="4" t="inlineStr">
        <is>
          <t>Aguardando</t>
        </is>
      </c>
      <c r="D192" s="4" t="inlineStr">
        <is>
          <t>0</t>
        </is>
      </c>
      <c r="E192" s="5" t="inlineStr">
        <is>
          <t>260,00</t>
        </is>
      </c>
      <c r="F192" s="4" t="inlineStr">
        <is>
          <t>20.00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2026-08-25T02:22:01.00Z</dcterms:created>
  <dc:creator>Tellks Tecnologia</dc:creator>
  <cp:revision>0</cp:revision>
</cp:coreProperties>
</file>