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46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FIAT/DUCATOS, FIORINO, MOTOS E MOVEIS DE ESCRITORIO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24/08/2016 10:27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Katia Silene Balleja de Sousa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=HYPERLINK("https://www.leilaoonline.net/lote/detalhe/1344", "001")</f>
      </c>
      <c r="B11" s="4" t="s">
        <f>=HYPERLINK("https://www.leilaoonline.net/lote/detalhe/1344", " H/HONDA CG 125 CARGO ANO/MOD,   2000/2001 COMBUSTÍVEL:  GASOLINA PLACA:  DAC-0934 CHASSI:  9C2JC30301R001525")</f>
      </c>
      <c r="C11" s="4" t="inlineStr">
        <is>
          <t>Vendido</t>
        </is>
      </c>
      <c r="D11" s="4" t="inlineStr">
        <is>
          <t>16</t>
        </is>
      </c>
      <c r="E11" s="5" t="inlineStr">
        <is>
          <t>1.704,00</t>
        </is>
      </c>
      <c r="F11" s="4" t="inlineStr">
        <is>
          <t>100.00</t>
        </is>
      </c>
    </row>
    <row collapsed="false" customFormat="false" customHeight="false" hidden="false" ht="12.1" outlineLevel="0" r="12">
      <c r="A12" s="5" t="s">
        <f>=HYPERLINK("https://www.leilaoonline.net/lote/detalhe/1346", "002")</f>
      </c>
      <c r="B12" s="4" t="s">
        <f>=HYPERLINK("https://www.leilaoonline.net/lote/detalhe/1346", " H/HONDA CG 125 CARGO ANO/MOD,   2001/2002 COMBUSTÍVEL: GASOLINA PLACA:  DGT-1442 CHASSI:  9C2JC30302R003222")</f>
      </c>
      <c r="C12" s="4" t="inlineStr">
        <is>
          <t>Vendido</t>
        </is>
      </c>
      <c r="D12" s="4" t="inlineStr">
        <is>
          <t>13</t>
        </is>
      </c>
      <c r="E12" s="5" t="inlineStr">
        <is>
          <t>1.421,00</t>
        </is>
      </c>
      <c r="F12" s="4" t="inlineStr">
        <is>
          <t>100.00</t>
        </is>
      </c>
    </row>
    <row collapsed="false" customFormat="false" customHeight="false" hidden="false" ht="12.1" outlineLevel="0" r="13">
      <c r="A13" s="5" t="s">
        <f>=HYPERLINK("https://www.leilaoonline.net/lote/detalhe/1348", "003")</f>
      </c>
      <c r="B13" s="4" t="s">
        <f>=HYPERLINK("https://www.leilaoonline.net/lote/detalhe/1348", " H/HONDA CG 125 CARGO ANO/MOD,   2001/2002 COMBUSTÍVEL: GASOLINA PLACA:  DGT-1459 CHASSI:  9C2JC30302R003249")</f>
      </c>
      <c r="C13" s="4" t="inlineStr">
        <is>
          <t>Vendido</t>
        </is>
      </c>
      <c r="D13" s="4" t="inlineStr">
        <is>
          <t>14</t>
        </is>
      </c>
      <c r="E13" s="5" t="inlineStr">
        <is>
          <t>1.521,00</t>
        </is>
      </c>
      <c r="F13" s="4" t="inlineStr">
        <is>
          <t>100.00</t>
        </is>
      </c>
    </row>
    <row collapsed="false" customFormat="false" customHeight="false" hidden="false" ht="12.1" outlineLevel="0" r="14">
      <c r="A14" s="5" t="s">
        <f>=HYPERLINK("https://www.leilaoonline.net/lote/detalhe/1347", "004")</f>
      </c>
      <c r="B14" s="4" t="s">
        <f>=HYPERLINK("https://www.leilaoonline.net/lote/detalhe/1347", " H/HONDA CG 125 CARGO ANO/MOD,   2001/2002 COMBUSTÍVEL: GASOLINA PLACA:  DGT-1464 CHASSI:  9C2JC30302R003254")</f>
      </c>
      <c r="C14" s="4" t="inlineStr">
        <is>
          <t>Vendido</t>
        </is>
      </c>
      <c r="D14" s="4" t="inlineStr">
        <is>
          <t>13</t>
        </is>
      </c>
      <c r="E14" s="5" t="inlineStr">
        <is>
          <t>1.421,00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=HYPERLINK("https://www.leilaoonline.net/lote/detalhe/1350", "005")</f>
      </c>
      <c r="B15" s="4" t="s">
        <f>=HYPERLINK("https://www.leilaoonline.net/lote/detalhe/1350", " H/HONDA CG 125 CARGO ANO/MOD,   2001/2002 COMBUSTÍVEL: GASOLINA PLACA:  DGT-1513 CHASSI:  9C2JC30302R003319")</f>
      </c>
      <c r="C15" s="4" t="inlineStr">
        <is>
          <t>Vendido</t>
        </is>
      </c>
      <c r="D15" s="4" t="inlineStr">
        <is>
          <t>13</t>
        </is>
      </c>
      <c r="E15" s="5" t="inlineStr">
        <is>
          <t>1.421,00</t>
        </is>
      </c>
      <c r="F15" s="4" t="inlineStr">
        <is>
          <t>100.00</t>
        </is>
      </c>
    </row>
    <row collapsed="false" customFormat="false" customHeight="false" hidden="false" ht="12.1" outlineLevel="0" r="16">
      <c r="A16" s="5" t="s">
        <f>=HYPERLINK("https://www.leilaoonline.net/lote/detalhe/1345", "006")</f>
      </c>
      <c r="B16" s="4" t="s">
        <f>=HYPERLINK("https://www.leilaoonline.net/lote/detalhe/1345", " H/HONDA CG 125 CARGO ANO/MOD,   2001/2002 COMBUSTÍVEL: GASOLINA PLACA:  DGT-1523 CHASSI:  9C2JC30302R003331")</f>
      </c>
      <c r="C16" s="4" t="inlineStr">
        <is>
          <t>Vendido</t>
        </is>
      </c>
      <c r="D16" s="4" t="inlineStr">
        <is>
          <t>13</t>
        </is>
      </c>
      <c r="E16" s="5" t="inlineStr">
        <is>
          <t>1.421,00</t>
        </is>
      </c>
      <c r="F16" s="4" t="inlineStr">
        <is>
          <t>100.00</t>
        </is>
      </c>
    </row>
    <row collapsed="false" customFormat="false" customHeight="false" hidden="false" ht="12.1" outlineLevel="0" r="17">
      <c r="A17" s="5" t="s">
        <f>=HYPERLINK("https://www.leilaoonline.net/lote/detalhe/1349", "007")</f>
      </c>
      <c r="B17" s="4" t="s">
        <f>=HYPERLINK("https://www.leilaoonline.net/lote/detalhe/1349", " H/HONDA CG 125 CARGO ANO/MOD,   2001/2002 COMBUSTÍVEL: GASOLINA PLACA:  DGT-1535 CHASSI:  9C2JC30302R003374")</f>
      </c>
      <c r="C17" s="4" t="inlineStr">
        <is>
          <t>Vendido</t>
        </is>
      </c>
      <c r="D17" s="4" t="inlineStr">
        <is>
          <t>13</t>
        </is>
      </c>
      <c r="E17" s="5" t="inlineStr">
        <is>
          <t>1.421,00</t>
        </is>
      </c>
      <c r="F17" s="4" t="inlineStr">
        <is>
          <t>100.00</t>
        </is>
      </c>
    </row>
    <row collapsed="false" customFormat="false" customHeight="false" hidden="false" ht="12.1" outlineLevel="0" r="18">
      <c r="A18" s="5" t="s">
        <f>=HYPERLINK("https://www.leilaoonline.net/lote/detalhe/1353", "008")</f>
      </c>
      <c r="B18" s="4" t="s">
        <f>=HYPERLINK("https://www.leilaoonline.net/lote/detalhe/1353", " H/HONDA CG 125 CARGO ANO/MOD,   2001/2002 COMBUSTÍVEL: GASOLINA PLACA:  DGT-1536 CHASSI:  9C2JC30302R003378")</f>
      </c>
      <c r="C18" s="4" t="inlineStr">
        <is>
          <t>Vendido</t>
        </is>
      </c>
      <c r="D18" s="4" t="inlineStr">
        <is>
          <t>13</t>
        </is>
      </c>
      <c r="E18" s="5" t="inlineStr">
        <is>
          <t>1.421,00</t>
        </is>
      </c>
      <c r="F18" s="4" t="inlineStr">
        <is>
          <t>100.00</t>
        </is>
      </c>
    </row>
    <row collapsed="false" customFormat="false" customHeight="false" hidden="false" ht="12.1" outlineLevel="0" r="19">
      <c r="A19" s="5" t="s">
        <f>=HYPERLINK("https://www.leilaoonline.net/lote/detalhe/1351", "009")</f>
      </c>
      <c r="B19" s="4" t="s">
        <f>=HYPERLINK("https://www.leilaoonline.net/lote/detalhe/1351", " H/HONDA CG 125 CARGO ANO/MOD,   2001/2002 COMBUSTÍVEL: GASOLINA PLACA:  DGT-1552 CHASSI:  9C2JC30302R003431")</f>
      </c>
      <c r="C19" s="4" t="inlineStr">
        <is>
          <t>Vendido</t>
        </is>
      </c>
      <c r="D19" s="4" t="inlineStr">
        <is>
          <t>13</t>
        </is>
      </c>
      <c r="E19" s="5" t="inlineStr">
        <is>
          <t>1.421,00</t>
        </is>
      </c>
      <c r="F19" s="4" t="inlineStr">
        <is>
          <t>100.00</t>
        </is>
      </c>
    </row>
    <row collapsed="false" customFormat="false" customHeight="false" hidden="false" ht="12.1" outlineLevel="0" r="20">
      <c r="A20" s="5" t="s">
        <f>=HYPERLINK("https://www.leilaoonline.net/lote/detalhe/1354", "010")</f>
      </c>
      <c r="B20" s="4" t="s">
        <f>=HYPERLINK("https://www.leilaoonline.net/lote/detalhe/1354", " HONDA/NXR 150 BROS CARGO K ANO/MOD,   2005/2006 COMBUSTÍVEL: GASOLINA PLACA:  DRX-3081 CHASSI:  9C2KD03206R800481")</f>
      </c>
      <c r="C20" s="4" t="inlineStr">
        <is>
          <t>Vendido</t>
        </is>
      </c>
      <c r="D20" s="4" t="inlineStr">
        <is>
          <t>16</t>
        </is>
      </c>
      <c r="E20" s="5" t="inlineStr">
        <is>
          <t>1.973,00</t>
        </is>
      </c>
      <c r="F20" s="4" t="inlineStr">
        <is>
          <t>100.00</t>
        </is>
      </c>
    </row>
    <row collapsed="false" customFormat="false" customHeight="false" hidden="false" ht="12.1" outlineLevel="0" r="21">
      <c r="A21" s="5" t="s">
        <f>=HYPERLINK("https://www.leilaoonline.net/lote/detalhe/1352", "011")</f>
      </c>
      <c r="B21" s="4" t="s">
        <f>=HYPERLINK("https://www.leilaoonline.net/lote/detalhe/1352", " H/HONDA CG 125 CARGO ANO/MOD,   2001/2002 COMBUSTÍVEL: GASOLINA PLACA:  DGT-3264 CHASSI:  9C2JC30302R002146")</f>
      </c>
      <c r="C21" s="4" t="inlineStr">
        <is>
          <t>Vendido</t>
        </is>
      </c>
      <c r="D21" s="4" t="inlineStr">
        <is>
          <t>14</t>
        </is>
      </c>
      <c r="E21" s="5" t="inlineStr">
        <is>
          <t>1.521,00</t>
        </is>
      </c>
      <c r="F21" s="4" t="inlineStr">
        <is>
          <t>100.00</t>
        </is>
      </c>
    </row>
    <row collapsed="false" customFormat="false" customHeight="false" hidden="false" ht="12.1" outlineLevel="0" r="22">
      <c r="A22" s="5" t="s">
        <f>=HYPERLINK("https://www.leilaoonline.net/lote/detalhe/1355", "012")</f>
      </c>
      <c r="B22" s="4" t="s">
        <f>=HYPERLINK("https://www.leilaoonline.net/lote/detalhe/1355", " HONDA/XLR 125 ANO/MOD,   2001/2002 COMBUSTÍVEL: GASOLINA PLACA:  DGT-3315 CHASSI:  9C2JD17102R004572")</f>
      </c>
      <c r="C22" s="4" t="inlineStr">
        <is>
          <t>Vendido</t>
        </is>
      </c>
      <c r="D22" s="4" t="inlineStr">
        <is>
          <t>9</t>
        </is>
      </c>
      <c r="E22" s="5" t="inlineStr">
        <is>
          <t>1.590,00</t>
        </is>
      </c>
      <c r="F22" s="4" t="inlineStr">
        <is>
          <t>100.00</t>
        </is>
      </c>
    </row>
    <row collapsed="false" customFormat="false" customHeight="false" hidden="false" ht="12.1" outlineLevel="0" r="23">
      <c r="A23" s="5" t="s">
        <f>=HYPERLINK("https://www.leilaoonline.net/lote/detalhe/1356", "013")</f>
      </c>
      <c r="B23" s="4" t="s">
        <f>=HYPERLINK("https://www.leilaoonline.net/lote/detalhe/1356", " HONDA/XLR 125 ANO/MOD,   2001/2002 COMBUSTÍVEL: GASOLINA PLACA:  DGT-3316 CHASSI:  9C2JD17102R004574")</f>
      </c>
      <c r="C23" s="4" t="inlineStr">
        <is>
          <t>Vendido</t>
        </is>
      </c>
      <c r="D23" s="4" t="inlineStr">
        <is>
          <t>12</t>
        </is>
      </c>
      <c r="E23" s="5" t="inlineStr">
        <is>
          <t>1.389,00</t>
        </is>
      </c>
      <c r="F23" s="4" t="inlineStr">
        <is>
          <t>100.00</t>
        </is>
      </c>
    </row>
    <row collapsed="false" customFormat="false" customHeight="false" hidden="false" ht="12.1" outlineLevel="0" r="24">
      <c r="A24" s="5" t="s">
        <f>=HYPERLINK("https://www.leilaoonline.net/lote/detalhe/1358", "014")</f>
      </c>
      <c r="B24" s="4" t="s">
        <f>=HYPERLINK("https://www.leilaoonline.net/lote/detalhe/1358", " HONDA/XLR 125 ANO/MOD,   2001/2002 COMBUSTÍVEL: GASOLINA PLACA:  DGT-3323 CHASSI:  9C2JD17102R004598")</f>
      </c>
      <c r="C24" s="4" t="inlineStr">
        <is>
          <t>Vendido</t>
        </is>
      </c>
      <c r="D24" s="4" t="inlineStr">
        <is>
          <t>14</t>
        </is>
      </c>
      <c r="E24" s="5" t="inlineStr">
        <is>
          <t>1.589,00</t>
        </is>
      </c>
      <c r="F24" s="4" t="inlineStr">
        <is>
          <t>100.00</t>
        </is>
      </c>
    </row>
    <row collapsed="false" customFormat="false" customHeight="false" hidden="false" ht="12.1" outlineLevel="0" r="25">
      <c r="A25" s="5" t="s">
        <f>=HYPERLINK("https://www.leilaoonline.net/lote/detalhe/1359", "015")</f>
      </c>
      <c r="B25" s="4" t="s">
        <f>=HYPERLINK("https://www.leilaoonline.net/lote/detalhe/1359", " HONDA/XLR 125 ANO/MOD,   2001/2002 COMBUSTÍVEL: GASOLINA PLACA:  DGT-3325 CHASSI:  9C2JD17102R004601")</f>
      </c>
      <c r="C25" s="4" t="inlineStr">
        <is>
          <t>Vendido</t>
        </is>
      </c>
      <c r="D25" s="4" t="inlineStr">
        <is>
          <t>12</t>
        </is>
      </c>
      <c r="E25" s="5" t="inlineStr">
        <is>
          <t>1.389,00</t>
        </is>
      </c>
      <c r="F25" s="4" t="inlineStr">
        <is>
          <t>100.00</t>
        </is>
      </c>
    </row>
    <row collapsed="false" customFormat="false" customHeight="false" hidden="false" ht="12.1" outlineLevel="0" r="26">
      <c r="A26" s="5" t="s">
        <f>=HYPERLINK("https://www.leilaoonline.net/lote/detalhe/1357", "016")</f>
      </c>
      <c r="B26" s="4" t="s">
        <f>=HYPERLINK("https://www.leilaoonline.net/lote/detalhe/1357", " HONDA/XLR 125 ANO/MOD,   2001/2002 COMBUSTÍVEL: GASOLINA PLACA:  DGT-3327 CHASSI:  9C2JD17102R004604")</f>
      </c>
      <c r="C26" s="4" t="inlineStr">
        <is>
          <t>Vendido</t>
        </is>
      </c>
      <c r="D26" s="4" t="inlineStr">
        <is>
          <t>13</t>
        </is>
      </c>
      <c r="E26" s="5" t="inlineStr">
        <is>
          <t>1.490,00</t>
        </is>
      </c>
      <c r="F26" s="4" t="inlineStr">
        <is>
          <t>100.00</t>
        </is>
      </c>
    </row>
    <row collapsed="false" customFormat="false" customHeight="false" hidden="false" ht="12.1" outlineLevel="0" r="27">
      <c r="A27" s="5" t="s">
        <f>=HYPERLINK("https://www.leilaoonline.net/lote/detalhe/1360", "017")</f>
      </c>
      <c r="B27" s="4" t="s">
        <f>=HYPERLINK("https://www.leilaoonline.net/lote/detalhe/1360", " HONDA/XLR 125 ANO/MOD,   2001/2002 COMBUSTÍVEL: GASOLINA PLACA:  DGT-3330 CHASSI:  9C2JD17102R004611")</f>
      </c>
      <c r="C27" s="4" t="inlineStr">
        <is>
          <t>Vendido</t>
        </is>
      </c>
      <c r="D27" s="4" t="inlineStr">
        <is>
          <t>15</t>
        </is>
      </c>
      <c r="E27" s="5" t="inlineStr">
        <is>
          <t>1.689,00</t>
        </is>
      </c>
      <c r="F27" s="4" t="inlineStr">
        <is>
          <t>100.00</t>
        </is>
      </c>
    </row>
    <row collapsed="false" customFormat="false" customHeight="false" hidden="false" ht="12.1" outlineLevel="0" r="28">
      <c r="A28" s="5" t="s">
        <f>=HYPERLINK("https://www.leilaoonline.net/lote/detalhe/1362", "018")</f>
      </c>
      <c r="B28" s="4" t="s">
        <f>=HYPERLINK("https://www.leilaoonline.net/lote/detalhe/1362", " HONDA/XLR 125 ANO/MOD,   2001/2002 COMBUSTÍVEL: GASOLINA PLACA:  DGT-3331 CHASSI:  9C2JD17102R004612")</f>
      </c>
      <c r="C28" s="4" t="inlineStr">
        <is>
          <t>Vendido</t>
        </is>
      </c>
      <c r="D28" s="4" t="inlineStr">
        <is>
          <t>14</t>
        </is>
      </c>
      <c r="E28" s="5" t="inlineStr">
        <is>
          <t>1.589,00</t>
        </is>
      </c>
      <c r="F28" s="4" t="inlineStr">
        <is>
          <t>100.00</t>
        </is>
      </c>
    </row>
    <row collapsed="false" customFormat="false" customHeight="false" hidden="false" ht="12.1" outlineLevel="0" r="29">
      <c r="A29" s="5" t="s">
        <f>=HYPERLINK("https://www.leilaoonline.net/lote/detalhe/1361", "019")</f>
      </c>
      <c r="B29" s="4" t="s">
        <f>=HYPERLINK("https://www.leilaoonline.net/lote/detalhe/1361", " HONDA/XLR 125 ANO/MOD,   2001/2002 COMBUSTÍVEL: GASOLINA PLACA:  DGT-3335 CHASSI:  9C2JD17102R004617")</f>
      </c>
      <c r="C29" s="4" t="inlineStr">
        <is>
          <t>Vendido</t>
        </is>
      </c>
      <c r="D29" s="4" t="inlineStr">
        <is>
          <t>16</t>
        </is>
      </c>
      <c r="E29" s="5" t="inlineStr">
        <is>
          <t>1.790,00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=HYPERLINK("https://www.leilaoonline.net/lote/detalhe/1363", "020")</f>
      </c>
      <c r="B30" s="4" t="s">
        <f>=HYPERLINK("https://www.leilaoonline.net/lote/detalhe/1363", " HONDA/XLR 125 ANO/MOD,   2001/2002 COMBUSTÍVEL: GASOLINA PLACA:  DGT-3336 CHASSI:  9C2JD17102R004618")</f>
      </c>
      <c r="C30" s="4" t="inlineStr">
        <is>
          <t>Vendido</t>
        </is>
      </c>
      <c r="D30" s="4" t="inlineStr">
        <is>
          <t>15</t>
        </is>
      </c>
      <c r="E30" s="5" t="inlineStr">
        <is>
          <t>1.689,00</t>
        </is>
      </c>
      <c r="F30" s="4" t="inlineStr">
        <is>
          <t>100.00</t>
        </is>
      </c>
    </row>
    <row collapsed="false" customFormat="false" customHeight="false" hidden="false" ht="12.1" outlineLevel="0" r="31">
      <c r="A31" s="5" t="s">
        <f>=HYPERLINK("https://www.leilaoonline.net/lote/detalhe/1366", "021")</f>
      </c>
      <c r="B31" s="4" t="s">
        <f>=HYPERLINK("https://www.leilaoonline.net/lote/detalhe/1366", " H/HONDA CG 125 CARGO ANO/MOD,   2001/2002 COMBUSTÍVEL: GASOLINA PLACA:  DGT-3345 CHASSI:  9C2JC30302R002176")</f>
      </c>
      <c r="C31" s="4" t="inlineStr">
        <is>
          <t>Vendido</t>
        </is>
      </c>
      <c r="D31" s="4" t="inlineStr">
        <is>
          <t>13</t>
        </is>
      </c>
      <c r="E31" s="5" t="inlineStr">
        <is>
          <t>1.422,00</t>
        </is>
      </c>
      <c r="F31" s="4" t="inlineStr">
        <is>
          <t>100.00</t>
        </is>
      </c>
    </row>
    <row collapsed="false" customFormat="false" customHeight="false" hidden="false" ht="12.1" outlineLevel="0" r="32">
      <c r="A32" s="5" t="s">
        <f>=HYPERLINK("https://www.leilaoonline.net/lote/detalhe/1365", "022")</f>
      </c>
      <c r="B32" s="4" t="s">
        <f>=HYPERLINK("https://www.leilaoonline.net/lote/detalhe/1365", " H/HONDA CG 125 CARGO ANO/MOD,   2001/2002 COMBUSTÍVEL: GASOLINA PLACA:  DGT-3378 CHASSI:  9C2JC30302R002251")</f>
      </c>
      <c r="C32" s="4" t="inlineStr">
        <is>
          <t>Vendido</t>
        </is>
      </c>
      <c r="D32" s="4" t="inlineStr">
        <is>
          <t>14</t>
        </is>
      </c>
      <c r="E32" s="5" t="inlineStr">
        <is>
          <t>1.521,00</t>
        </is>
      </c>
      <c r="F32" s="4" t="inlineStr">
        <is>
          <t>100.00</t>
        </is>
      </c>
    </row>
    <row collapsed="false" customFormat="false" customHeight="false" hidden="false" ht="12.1" outlineLevel="0" r="33">
      <c r="A33" s="5" t="s">
        <f>=HYPERLINK("https://www.leilaoonline.net/lote/detalhe/1364", "023")</f>
      </c>
      <c r="B33" s="4" t="s">
        <f>=HYPERLINK("https://www.leilaoonline.net/lote/detalhe/1364", " H/HONDA CG 125 CARGO ANO/MOD,   2002/2002 COMBUSTÍVEL: GASOLINA PLACA:  DGT-3765 CHASSI:  9C2JC30302R008688")</f>
      </c>
      <c r="C33" s="4" t="inlineStr">
        <is>
          <t>Vendido</t>
        </is>
      </c>
      <c r="D33" s="4" t="inlineStr">
        <is>
          <t>12</t>
        </is>
      </c>
      <c r="E33" s="5" t="inlineStr">
        <is>
          <t>1.333,00</t>
        </is>
      </c>
      <c r="F33" s="4" t="inlineStr">
        <is>
          <t>100.00</t>
        </is>
      </c>
    </row>
    <row collapsed="false" customFormat="false" customHeight="false" hidden="false" ht="12.1" outlineLevel="0" r="34">
      <c r="A34" s="5" t="s">
        <f>=HYPERLINK("https://www.leilaoonline.net/lote/detalhe/1369", "024")</f>
      </c>
      <c r="B34" s="4" t="s">
        <f>=HYPERLINK("https://www.leilaoonline.net/lote/detalhe/1369", " H/HONDA CG 125 CARGO ANO/MOD,   2002/2002 COMBUSTÍVEL: GASOLINA PLACA:  DGT-3768 CHASSI:  9C2JC30302R008697")</f>
      </c>
      <c r="C34" s="4" t="inlineStr">
        <is>
          <t>Vendido</t>
        </is>
      </c>
      <c r="D34" s="4" t="inlineStr">
        <is>
          <t>12</t>
        </is>
      </c>
      <c r="E34" s="5" t="inlineStr">
        <is>
          <t>1.330,00</t>
        </is>
      </c>
      <c r="F34" s="4" t="inlineStr">
        <is>
          <t>100.00</t>
        </is>
      </c>
    </row>
    <row collapsed="false" customFormat="false" customHeight="false" hidden="false" ht="12.1" outlineLevel="0" r="35">
      <c r="A35" s="5" t="s">
        <f>=HYPERLINK("https://www.leilaoonline.net/lote/detalhe/1368", "025")</f>
      </c>
      <c r="B35" s="4" t="s">
        <f>=HYPERLINK("https://www.leilaoonline.net/lote/detalhe/1368", " H/HONDA CG 125 CARGO ANO/MOD,   2002/2002 COMBUSTÍVEL: GASOLINA PLACA:  DGH-4171 CHASSI:  9C2JC30302R011402")</f>
      </c>
      <c r="C35" s="4" t="inlineStr">
        <is>
          <t>Vendido</t>
        </is>
      </c>
      <c r="D35" s="4" t="inlineStr">
        <is>
          <t>12</t>
        </is>
      </c>
      <c r="E35" s="5" t="inlineStr">
        <is>
          <t>1.430,00</t>
        </is>
      </c>
      <c r="F35" s="4" t="inlineStr">
        <is>
          <t>100.00</t>
        </is>
      </c>
    </row>
    <row collapsed="false" customFormat="false" customHeight="false" hidden="false" ht="12.1" outlineLevel="0" r="36">
      <c r="A36" s="5" t="s">
        <f>=HYPERLINK("https://www.leilaoonline.net/lote/detalhe/1367", "026")</f>
      </c>
      <c r="B36" s="4" t="s">
        <f>=HYPERLINK("https://www.leilaoonline.net/lote/detalhe/1367", " H/HONDA CG 125 CARGO ANO/MOD,   2002/2002 COMBUSTÍVEL: GASOLINA PLACA:  DGH-4197 CHASSI:  9C2JC30302R011571")</f>
      </c>
      <c r="C36" s="4" t="inlineStr">
        <is>
          <t>Vendido</t>
        </is>
      </c>
      <c r="D36" s="4" t="inlineStr">
        <is>
          <t>13</t>
        </is>
      </c>
      <c r="E36" s="5" t="inlineStr">
        <is>
          <t>1.430,00</t>
        </is>
      </c>
      <c r="F36" s="4" t="inlineStr">
        <is>
          <t>100.00</t>
        </is>
      </c>
    </row>
    <row collapsed="false" customFormat="false" customHeight="false" hidden="false" ht="12.1" outlineLevel="0" r="37">
      <c r="A37" s="5" t="s">
        <f>=HYPERLINK("https://www.leilaoonline.net/lote/detalhe/1373", "027")</f>
      </c>
      <c r="B37" s="4" t="s">
        <f>=HYPERLINK("https://www.leilaoonline.net/lote/detalhe/1373", " H/HONDA CG 125 CARGO ANO/MOD,   2002/2002 COMBUSTÍVEL: GASOLINA PLACA:  DGH-4201 CHASSI:  9C2JC30302R011579")</f>
      </c>
      <c r="C37" s="4" t="inlineStr">
        <is>
          <t>Vendido</t>
        </is>
      </c>
      <c r="D37" s="4" t="inlineStr">
        <is>
          <t>13</t>
        </is>
      </c>
      <c r="E37" s="5" t="inlineStr">
        <is>
          <t>1.430,00</t>
        </is>
      </c>
      <c r="F37" s="4" t="inlineStr">
        <is>
          <t>100.00</t>
        </is>
      </c>
    </row>
    <row collapsed="false" customFormat="false" customHeight="false" hidden="false" ht="12.1" outlineLevel="0" r="38">
      <c r="A38" s="5" t="s">
        <f>=HYPERLINK("https://www.leilaoonline.net/lote/detalhe/1370", "028")</f>
      </c>
      <c r="B38" s="4" t="s">
        <f>=HYPERLINK("https://www.leilaoonline.net/lote/detalhe/1370", " H/HONDA CG 125 CARGO ANO/MOD,   2002/2002 COMBUSTÍVEL: GASOLINA PLACA:  DGH-4303 CHASSI:  9C2JC30302R011823")</f>
      </c>
      <c r="C38" s="4" t="inlineStr">
        <is>
          <t>Vendido</t>
        </is>
      </c>
      <c r="D38" s="4" t="inlineStr">
        <is>
          <t>10</t>
        </is>
      </c>
      <c r="E38" s="5" t="inlineStr">
        <is>
          <t>1.430,00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=HYPERLINK("https://www.leilaoonline.net/lote/detalhe/1371", "029")</f>
      </c>
      <c r="B39" s="4" t="s">
        <f>=HYPERLINK("https://www.leilaoonline.net/lote/detalhe/1371", " HONDA/CG 125 FAN JOB KS ANO/MOD,   2005/2005 COMBUSTÍVEL: GASOLINA PLACA:  DRX-5692 CHASSI:  9C2JC30705R750898")</f>
      </c>
      <c r="C39" s="4" t="inlineStr">
        <is>
          <t>Vendido</t>
        </is>
      </c>
      <c r="D39" s="4" t="inlineStr">
        <is>
          <t>13</t>
        </is>
      </c>
      <c r="E39" s="5" t="inlineStr">
        <is>
          <t>1.486,00</t>
        </is>
      </c>
      <c r="F39" s="4" t="inlineStr">
        <is>
          <t>100.00</t>
        </is>
      </c>
    </row>
    <row collapsed="false" customFormat="false" customHeight="false" hidden="false" ht="12.1" outlineLevel="0" r="40">
      <c r="A40" s="5" t="s">
        <f>=HYPERLINK("https://www.leilaoonline.net/lote/detalhe/1372", "030")</f>
      </c>
      <c r="B40" s="4" t="s">
        <f>=HYPERLINK("https://www.leilaoonline.net/lote/detalhe/1372", " HONDA/CG 125 FAN JOB KS ANO/MOD,   2005/2005 COMBUSTÍVEL: GASOLINA PLACA:  DRX-5781 CHASSI:  9C2JC30705R750083")</f>
      </c>
      <c r="C40" s="4" t="inlineStr">
        <is>
          <t>Vendido</t>
        </is>
      </c>
      <c r="D40" s="4" t="inlineStr">
        <is>
          <t>10</t>
        </is>
      </c>
      <c r="E40" s="5" t="inlineStr">
        <is>
          <t>1.586,00</t>
        </is>
      </c>
      <c r="F40" s="4" t="inlineStr">
        <is>
          <t>100.00</t>
        </is>
      </c>
    </row>
    <row collapsed="false" customFormat="false" customHeight="false" hidden="false" ht="12.1" outlineLevel="0" r="41">
      <c r="A41" s="5" t="s">
        <f>=HYPERLINK("https://www.leilaoonline.net/lote/detalhe/1375", "031")</f>
      </c>
      <c r="B41" s="4" t="s">
        <f>=HYPERLINK("https://www.leilaoonline.net/lote/detalhe/1375", " HONDA/CG 125 FAN JOB KS ANO/MOD,   2005/2005 COMBUSTÍVEL: GASOLINA PLACA:  DRX-5791 CHASSI:  9C2JC30705R750491")</f>
      </c>
      <c r="C41" s="4" t="inlineStr">
        <is>
          <t>Vendido</t>
        </is>
      </c>
      <c r="D41" s="4" t="inlineStr">
        <is>
          <t>13</t>
        </is>
      </c>
      <c r="E41" s="5" t="inlineStr">
        <is>
          <t>1.486,00</t>
        </is>
      </c>
      <c r="F41" s="4" t="inlineStr">
        <is>
          <t>100.00</t>
        </is>
      </c>
    </row>
    <row collapsed="false" customFormat="false" customHeight="false" hidden="false" ht="12.1" outlineLevel="0" r="42">
      <c r="A42" s="5" t="s">
        <f>=HYPERLINK("https://www.leilaoonline.net/lote/detalhe/1374", "032")</f>
      </c>
      <c r="B42" s="4" t="s">
        <f>=HYPERLINK("https://www.leilaoonline.net/lote/detalhe/1374", " HONDA/CG 125 FAN JOB KS ANO/MOD,   2005/2005 COMBUSTÍVEL: GASOLINA PLACA:  DRX-5823 CHASSI:  9C2JC30705R750562")</f>
      </c>
      <c r="C42" s="4" t="inlineStr">
        <is>
          <t>Vendido</t>
        </is>
      </c>
      <c r="D42" s="4" t="inlineStr">
        <is>
          <t>11</t>
        </is>
      </c>
      <c r="E42" s="5" t="inlineStr">
        <is>
          <t>1.686,00</t>
        </is>
      </c>
      <c r="F42" s="4" t="inlineStr">
        <is>
          <t>100.00</t>
        </is>
      </c>
    </row>
    <row collapsed="false" customFormat="false" customHeight="false" hidden="false" ht="12.1" outlineLevel="0" r="43">
      <c r="A43" s="5" t="s">
        <f>=HYPERLINK("https://www.leilaoonline.net/lote/detalhe/1379", "033")</f>
      </c>
      <c r="B43" s="4" t="s">
        <f>=HYPERLINK("https://www.leilaoonline.net/lote/detalhe/1379", " HONDA/CG 125 FAN JOB KS ANO/MOD,   2005/2005 COMBUSTÍVEL: GASOLINA PLACA:  DRX-5854 CHASSI:  9C2JC30705R750321")</f>
      </c>
      <c r="C43" s="4" t="inlineStr">
        <is>
          <t>Vendido</t>
        </is>
      </c>
      <c r="D43" s="4" t="inlineStr">
        <is>
          <t>7</t>
        </is>
      </c>
      <c r="E43" s="5" t="inlineStr">
        <is>
          <t>1.486,00</t>
        </is>
      </c>
      <c r="F43" s="4" t="inlineStr">
        <is>
          <t>100.00</t>
        </is>
      </c>
    </row>
    <row collapsed="false" customFormat="false" customHeight="false" hidden="false" ht="12.1" outlineLevel="0" r="44">
      <c r="A44" s="5" t="s">
        <f>=HYPERLINK("https://www.leilaoonline.net/lote/detalhe/1378", "034")</f>
      </c>
      <c r="B44" s="4" t="s">
        <f>=HYPERLINK("https://www.leilaoonline.net/lote/detalhe/1378", " HONDA/NXR 150 BROS CARGO K ANO/MOD,   2005/2006 COMBUSTÍVEL: GASOLINA PLACA:  DRX-5929 CHASSI:  9C2KD03206R800477")</f>
      </c>
      <c r="C44" s="4" t="inlineStr">
        <is>
          <t>Vendido</t>
        </is>
      </c>
      <c r="D44" s="4" t="inlineStr">
        <is>
          <t>14</t>
        </is>
      </c>
      <c r="E44" s="5" t="inlineStr">
        <is>
          <t>2.375,00</t>
        </is>
      </c>
      <c r="F44" s="4" t="inlineStr">
        <is>
          <t>100.00</t>
        </is>
      </c>
    </row>
    <row collapsed="false" customFormat="false" customHeight="false" hidden="false" ht="12.1" outlineLevel="0" r="45">
      <c r="A45" s="5" t="s">
        <f>=HYPERLINK("https://www.leilaoonline.net/lote/detalhe/1376", "035")</f>
      </c>
      <c r="B45" s="4" t="s">
        <f>=HYPERLINK("https://www.leilaoonline.net/lote/detalhe/1376", " HONDA/CG 125 FAN JOB KS ANO/MOD,   2006/2006 COMBUSTÍVEL: GASOLINA PLACA:  DRW-6198 CHASSI:  9C2JC30706R700777")</f>
      </c>
      <c r="C45" s="4" t="inlineStr">
        <is>
          <t>Vendido</t>
        </is>
      </c>
      <c r="D45" s="4" t="inlineStr">
        <is>
          <t>9</t>
        </is>
      </c>
      <c r="E45" s="5" t="inlineStr">
        <is>
          <t>1.718,00</t>
        </is>
      </c>
      <c r="F45" s="4" t="inlineStr">
        <is>
          <t>100.00</t>
        </is>
      </c>
    </row>
    <row collapsed="false" customFormat="false" customHeight="false" hidden="false" ht="12.1" outlineLevel="0" r="46">
      <c r="A46" s="5" t="s">
        <f>=HYPERLINK("https://www.leilaoonline.net/lote/detalhe/1377", "036")</f>
      </c>
      <c r="B46" s="4" t="s">
        <f>=HYPERLINK("https://www.leilaoonline.net/lote/detalhe/1377", " H/HONDA CG 125 CARGO ANO/MOD,   2002/2002 COMBUSTÍVEL: GASOLINA PLACA:  DGH-7102 CHASSI:  9C2JC30302R011874")</f>
      </c>
      <c r="C46" s="4" t="inlineStr">
        <is>
          <t>Vendido</t>
        </is>
      </c>
      <c r="D46" s="4" t="inlineStr">
        <is>
          <t>13</t>
        </is>
      </c>
      <c r="E46" s="5" t="inlineStr">
        <is>
          <t>1.435,00</t>
        </is>
      </c>
      <c r="F46" s="4" t="inlineStr">
        <is>
          <t>100.00</t>
        </is>
      </c>
    </row>
    <row collapsed="false" customFormat="false" customHeight="false" hidden="false" ht="12.1" outlineLevel="0" r="47">
      <c r="A47" s="5" t="s">
        <f>=HYPERLINK("https://www.leilaoonline.net/lote/detalhe/1380", "037")</f>
      </c>
      <c r="B47" s="4" t="s">
        <f>=HYPERLINK("https://www.leilaoonline.net/lote/detalhe/1380", " H/HONDA CG 125 CARGO ANO/MOD,   2002/2002 COMBUSTÍVEL: GASOLINA PLACA:  DGH-7117 CHASSI:  9C2JC30302R011923")</f>
      </c>
      <c r="C47" s="4" t="inlineStr">
        <is>
          <t>Vendido</t>
        </is>
      </c>
      <c r="D47" s="4" t="inlineStr">
        <is>
          <t>15</t>
        </is>
      </c>
      <c r="E47" s="5" t="inlineStr">
        <is>
          <t>1.630,00</t>
        </is>
      </c>
      <c r="F47" s="4" t="inlineStr">
        <is>
          <t>100.00</t>
        </is>
      </c>
    </row>
    <row collapsed="false" customFormat="false" customHeight="false" hidden="false" ht="12.1" outlineLevel="0" r="48">
      <c r="A48" s="5" t="s">
        <f>=HYPERLINK("https://www.leilaoonline.net/lote/detalhe/1381", "038")</f>
      </c>
      <c r="B48" s="4" t="s">
        <f>=HYPERLINK("https://www.leilaoonline.net/lote/detalhe/1381", " H/HONDA CG 125 CARGO ANO/MOD,   2002/2002 COMBUSTÍVEL: GASOLINA PLACA:  DGH-7173 CHASSI:  9C2JC30302R011507")</f>
      </c>
      <c r="C48" s="4" t="inlineStr">
        <is>
          <t>Vendido</t>
        </is>
      </c>
      <c r="D48" s="4" t="inlineStr">
        <is>
          <t>13</t>
        </is>
      </c>
      <c r="E48" s="5" t="inlineStr">
        <is>
          <t>1.431,00</t>
        </is>
      </c>
      <c r="F48" s="4" t="inlineStr">
        <is>
          <t>100.00</t>
        </is>
      </c>
    </row>
    <row collapsed="false" customFormat="false" customHeight="false" hidden="false" ht="12.1" outlineLevel="0" r="49">
      <c r="A49" s="5" t="s">
        <f>=HYPERLINK("https://www.leilaoonline.net/lote/detalhe/1384", "039")</f>
      </c>
      <c r="B49" s="4" t="s">
        <f>=HYPERLINK("https://www.leilaoonline.net/lote/detalhe/1384", " JTA/SUZUKI EN125 YES CAR ANO/MOD,   2005/2006 COMBUSTÍVEL: GASOLINA PLACA:  DRV-7175 CHASSI:  9CDNF41LC6M000663")</f>
      </c>
      <c r="C49" s="4" t="inlineStr">
        <is>
          <t>Vendido</t>
        </is>
      </c>
      <c r="D49" s="4" t="inlineStr">
        <is>
          <t>10</t>
        </is>
      </c>
      <c r="E49" s="5" t="inlineStr">
        <is>
          <t>1.144,00</t>
        </is>
      </c>
      <c r="F49" s="4" t="inlineStr">
        <is>
          <t>100.00</t>
        </is>
      </c>
    </row>
    <row collapsed="false" customFormat="false" customHeight="false" hidden="false" ht="12.1" outlineLevel="0" r="50">
      <c r="A50" s="5" t="s">
        <f>=HYPERLINK("https://www.leilaoonline.net/lote/detalhe/1382", "040")</f>
      </c>
      <c r="B50" s="4" t="s">
        <f>=HYPERLINK("https://www.leilaoonline.net/lote/detalhe/1382", " H/HONDA CG 125 CARGO ANO/MOD,   2002/2002 COMBUSTÍVEL: GASOLINA PLACA:  DGH-7206 CHASSI:  9C2JC30302R011660")</f>
      </c>
      <c r="C50" s="4" t="inlineStr">
        <is>
          <t>Vendido</t>
        </is>
      </c>
      <c r="D50" s="4" t="inlineStr">
        <is>
          <t>9</t>
        </is>
      </c>
      <c r="E50" s="5" t="inlineStr">
        <is>
          <t>1.530,00</t>
        </is>
      </c>
      <c r="F50" s="4" t="inlineStr">
        <is>
          <t>100.00</t>
        </is>
      </c>
    </row>
    <row collapsed="false" customFormat="false" customHeight="false" hidden="false" ht="12.1" outlineLevel="0" r="51">
      <c r="A51" s="5" t="s">
        <f>=HYPERLINK("https://www.leilaoonline.net/lote/detalhe/1386", "041")</f>
      </c>
      <c r="B51" s="4" t="s">
        <f>=HYPERLINK("https://www.leilaoonline.net/lote/detalhe/1386", " H/HONDA CG 125 CARGO ANO/MOD,   2002/2002 COMBUSTÍVEL: GASOLINA PLACA:  DGH-7261 CHASSI:  9C2JC30302R012638")</f>
      </c>
      <c r="C51" s="4" t="inlineStr">
        <is>
          <t>Vendido</t>
        </is>
      </c>
      <c r="D51" s="4" t="inlineStr">
        <is>
          <t>12</t>
        </is>
      </c>
      <c r="E51" s="5" t="inlineStr">
        <is>
          <t>1.330,00</t>
        </is>
      </c>
      <c r="F51" s="4" t="inlineStr">
        <is>
          <t>100.00</t>
        </is>
      </c>
    </row>
    <row collapsed="false" customFormat="false" customHeight="false" hidden="false" ht="12.1" outlineLevel="0" r="52">
      <c r="A52" s="5" t="s">
        <f>=HYPERLINK("https://www.leilaoonline.net/lote/detalhe/1383", "042")</f>
      </c>
      <c r="B52" s="4" t="s">
        <f>=HYPERLINK("https://www.leilaoonline.net/lote/detalhe/1383", " H/HONDA CG 125 CARGO ANO/MOD,   2002/2002 COMBUSTÍVEL: GASOLINA PLACA:  DGH-7267 CHASSI:  9C2JC30302R012679")</f>
      </c>
      <c r="C52" s="4" t="inlineStr">
        <is>
          <t>Vendido</t>
        </is>
      </c>
      <c r="D52" s="4" t="inlineStr">
        <is>
          <t>12</t>
        </is>
      </c>
      <c r="E52" s="5" t="inlineStr">
        <is>
          <t>1.331,00</t>
        </is>
      </c>
      <c r="F52" s="4" t="inlineStr">
        <is>
          <t>100.00</t>
        </is>
      </c>
    </row>
    <row collapsed="false" customFormat="false" customHeight="false" hidden="false" ht="12.1" outlineLevel="0" r="53">
      <c r="A53" s="5" t="s">
        <f>=HYPERLINK("https://www.leilaoonline.net/lote/detalhe/1385", "043")</f>
      </c>
      <c r="B53" s="4" t="s">
        <f>=HYPERLINK("https://www.leilaoonline.net/lote/detalhe/1385", " H/HONDA CG 125 CARGO ANO/MOD,   2002/2002 COMBUSTÍVEL: GASOLINA PLACA:  DGH-7375 CHASSI:  9C2JC30302R012881")</f>
      </c>
      <c r="C53" s="4" t="inlineStr">
        <is>
          <t>Vendido</t>
        </is>
      </c>
      <c r="D53" s="4" t="inlineStr">
        <is>
          <t>14</t>
        </is>
      </c>
      <c r="E53" s="5" t="inlineStr">
        <is>
          <t>1.531,00</t>
        </is>
      </c>
      <c r="F53" s="4" t="inlineStr">
        <is>
          <t>100.00</t>
        </is>
      </c>
    </row>
    <row collapsed="false" customFormat="false" customHeight="false" hidden="false" ht="12.1" outlineLevel="0" r="54">
      <c r="A54" s="5" t="s">
        <f>=HYPERLINK("https://www.leilaoonline.net/lote/detalhe/1389", "044")</f>
      </c>
      <c r="B54" s="4" t="s">
        <f>=HYPERLINK("https://www.leilaoonline.net/lote/detalhe/1389", " H/HONDA CG 125 CARGO ANO/MOD,   2002/2002 COMBUSTÍVEL: GASOLINA PLACA:  DGH-7378 CHASSI:  9C2JC30302R012885")</f>
      </c>
      <c r="C54" s="4" t="inlineStr">
        <is>
          <t>Vendido</t>
        </is>
      </c>
      <c r="D54" s="4" t="inlineStr">
        <is>
          <t>14</t>
        </is>
      </c>
      <c r="E54" s="5" t="inlineStr">
        <is>
          <t>1.630,00</t>
        </is>
      </c>
      <c r="F54" s="4" t="inlineStr">
        <is>
          <t>100.00</t>
        </is>
      </c>
    </row>
    <row collapsed="false" customFormat="false" customHeight="false" hidden="false" ht="12.1" outlineLevel="0" r="55">
      <c r="A55" s="5" t="s">
        <f>=HYPERLINK("https://www.leilaoonline.net/lote/detalhe/1390", "045")</f>
      </c>
      <c r="B55" s="4" t="s">
        <f>=HYPERLINK("https://www.leilaoonline.net/lote/detalhe/1390", " JTA/SUZUKI EN125 YES CAR ANO/MOD,   2006/2006 COMBUSTÍVEL: GASOLINA PLACA:  DRV-7834 CHASSI:  9CDNF41LC6M000865")</f>
      </c>
      <c r="C55" s="4" t="inlineStr">
        <is>
          <t>Vendido</t>
        </is>
      </c>
      <c r="D55" s="4" t="inlineStr">
        <is>
          <t>10</t>
        </is>
      </c>
      <c r="E55" s="5" t="inlineStr">
        <is>
          <t>1.254,00</t>
        </is>
      </c>
      <c r="F55" s="4" t="inlineStr">
        <is>
          <t>100.00</t>
        </is>
      </c>
    </row>
    <row collapsed="false" customFormat="false" customHeight="false" hidden="false" ht="12.1" outlineLevel="0" r="56">
      <c r="A56" s="5" t="s">
        <f>=HYPERLINK("https://www.leilaoonline.net/lote/detalhe/1391", "046")</f>
      </c>
      <c r="B56" s="4" t="s">
        <f>=HYPERLINK("https://www.leilaoonline.net/lote/detalhe/1391", " DAFRA/SPEED 150 CARGO ANO/MOD,   2009/2010 COMBUSTÍVEL: GASOLINA PLACA:  EMD-8321 CHASSI:  95VCA3J59AM002549")</f>
      </c>
      <c r="C56" s="4" t="inlineStr">
        <is>
          <t>Vendido</t>
        </is>
      </c>
      <c r="D56" s="4" t="inlineStr">
        <is>
          <t>13</t>
        </is>
      </c>
      <c r="E56" s="5" t="inlineStr">
        <is>
          <t>1.467,00</t>
        </is>
      </c>
      <c r="F56" s="4" t="inlineStr">
        <is>
          <t>100.00</t>
        </is>
      </c>
    </row>
    <row collapsed="false" customFormat="false" customHeight="false" hidden="false" ht="12.1" outlineLevel="0" r="57">
      <c r="A57" s="5" t="s">
        <f>=HYPERLINK("https://www.leilaoonline.net/lote/detalhe/1387", "047")</f>
      </c>
      <c r="B57" s="4" t="s">
        <f>=HYPERLINK("https://www.leilaoonline.net/lote/detalhe/1387", " FIAT/FIORINO IE ANO/MOD,   2002/2002 COMBUSTÍVEL: GASOLINA PLACA:  IKV-8357 CHASSI:  9BD25504428720257")</f>
      </c>
      <c r="C57" s="4" t="inlineStr">
        <is>
          <t>Vendido</t>
        </is>
      </c>
      <c r="D57" s="4" t="inlineStr">
        <is>
          <t>16</t>
        </is>
      </c>
      <c r="E57" s="5" t="inlineStr">
        <is>
          <t>3.958,00</t>
        </is>
      </c>
      <c r="F57" s="4" t="inlineStr">
        <is>
          <t>200.00</t>
        </is>
      </c>
    </row>
    <row collapsed="false" customFormat="false" customHeight="false" hidden="false" ht="12.1" outlineLevel="0" r="58">
      <c r="A58" s="5" t="s">
        <f>=HYPERLINK("https://www.leilaoonline.net/lote/detalhe/1388", "048")</f>
      </c>
      <c r="B58" s="4" t="s">
        <f>=HYPERLINK("https://www.leilaoonline.net/lote/detalhe/1388", " HONDA/CG 125 FAN JOB KS ANO/MOD,   2006/2006 COMBUSTÍVEL: GASOLINA PLACA:  DRX-8603 CHASSI:  9C2JC30706R750204")</f>
      </c>
      <c r="C58" s="4" t="inlineStr">
        <is>
          <t>Vendido</t>
        </is>
      </c>
      <c r="D58" s="4" t="inlineStr">
        <is>
          <t>11</t>
        </is>
      </c>
      <c r="E58" s="5" t="inlineStr">
        <is>
          <t>1.718,00</t>
        </is>
      </c>
      <c r="F58" s="4" t="inlineStr">
        <is>
          <t>100.00</t>
        </is>
      </c>
    </row>
    <row collapsed="false" customFormat="false" customHeight="false" hidden="false" ht="12.1" outlineLevel="0" r="59">
      <c r="A59" s="5" t="s">
        <f>=HYPERLINK("https://www.leilaoonline.net/lote/detalhe/1392", "049")</f>
      </c>
      <c r="B59" s="4" t="s">
        <f>=HYPERLINK("https://www.leilaoonline.net/lote/detalhe/1392", " HONDA/CG 125 CARGO KS ANO/MOD,   2013/2013 COMBUSTÍVEL: GASOLINA PLACA:  FRX-8713 CHASSI:  9C2JC4130DR020172")</f>
      </c>
      <c r="C59" s="4" t="inlineStr">
        <is>
          <t>Vendido</t>
        </is>
      </c>
      <c r="D59" s="4" t="inlineStr">
        <is>
          <t>19</t>
        </is>
      </c>
      <c r="E59" s="5" t="inlineStr">
        <is>
          <t>2.340,00</t>
        </is>
      </c>
      <c r="F59" s="4" t="inlineStr">
        <is>
          <t>104.00</t>
        </is>
      </c>
    </row>
    <row collapsed="false" customFormat="false" customHeight="false" hidden="false" ht="12.1" outlineLevel="0" r="60">
      <c r="A60" s="5" t="s">
        <f>=HYPERLINK("https://www.leilaoonline.net/lote/detalhe/1393", "050")</f>
      </c>
      <c r="B60" s="4" t="s">
        <f>=HYPERLINK("https://www.leilaoonline.net/lote/detalhe/1393", " FIAT/DUCATO MAXICARGO ANO/MOD,   2006/2006 COMBUSTÍVEL: DIESEL PLACA:  DVC-9017 CHASSI:  93W245G3372009671")</f>
      </c>
      <c r="C60" s="4" t="inlineStr">
        <is>
          <t>Vendido</t>
        </is>
      </c>
      <c r="D60" s="4" t="inlineStr">
        <is>
          <t>37</t>
        </is>
      </c>
      <c r="E60" s="5" t="inlineStr">
        <is>
          <t>25.450,00</t>
        </is>
      </c>
      <c r="F60" s="4" t="inlineStr">
        <is>
          <t>500.00</t>
        </is>
      </c>
    </row>
    <row collapsed="false" customFormat="false" customHeight="false" hidden="false" ht="12.1" outlineLevel="0" r="61">
      <c r="A61" s="5" t="s">
        <f>=HYPERLINK("https://www.leilaoonline.net/lote/detalhe/1395", "051")</f>
      </c>
      <c r="B61" s="4" t="s">
        <f>=HYPERLINK("https://www.leilaoonline.net/lote/detalhe/1395", " FIAT/DUCATO MAXICARGO ANO/MOD,   2006/2007 COMBUSTÍVEL: DIESEL PLACA:  DVC-9027 CHASSI:  93W245G3372009678")</f>
      </c>
      <c r="C61" s="4" t="inlineStr">
        <is>
          <t>Vendido</t>
        </is>
      </c>
      <c r="D61" s="4" t="inlineStr">
        <is>
          <t>35</t>
        </is>
      </c>
      <c r="E61" s="5" t="inlineStr">
        <is>
          <t>22.850,00</t>
        </is>
      </c>
      <c r="F61" s="4" t="inlineStr">
        <is>
          <t>500.00</t>
        </is>
      </c>
    </row>
    <row collapsed="false" customFormat="false" customHeight="false" hidden="false" ht="12.1" outlineLevel="0" r="62">
      <c r="A62" s="5" t="s">
        <f>=HYPERLINK("https://www.leilaoonline.net/lote/detalhe/1394", "052")</f>
      </c>
      <c r="B62" s="4" t="s">
        <f>=HYPERLINK("https://www.leilaoonline.net/lote/detalhe/1394", " FIAT/DUCATO MAXICARGO ANO/MOD,   2006/2007 COMBUSTÍVEL: DIESEL PLACA:  DVC-9067 CHASSI:  93W245G3372009635")</f>
      </c>
      <c r="C62" s="4" t="inlineStr">
        <is>
          <t>Vendido</t>
        </is>
      </c>
      <c r="D62" s="4" t="inlineStr">
        <is>
          <t>31</t>
        </is>
      </c>
      <c r="E62" s="5" t="inlineStr">
        <is>
          <t>22.015,00</t>
        </is>
      </c>
      <c r="F62" s="4" t="inlineStr">
        <is>
          <t>500.00</t>
        </is>
      </c>
    </row>
    <row collapsed="false" customFormat="false" customHeight="false" hidden="false" ht="12.1" outlineLevel="0" r="63">
      <c r="A63" s="5" t="s">
        <f>=HYPERLINK("https://www.leilaoonline.net/lote/detalhe/1396", "053")</f>
      </c>
      <c r="B63" s="4" t="s">
        <f>=HYPERLINK("https://www.leilaoonline.net/lote/detalhe/1396", " H/HONDA CG 125 CARGO ANO/MOD,   2002/2003 COMBUSTÍVEL: GASOLINA PLACA:  DGH-9275 CHASSI:  9C2JC30303R000727")</f>
      </c>
      <c r="C63" s="4" t="inlineStr">
        <is>
          <t>Vendido</t>
        </is>
      </c>
      <c r="D63" s="4" t="inlineStr">
        <is>
          <t>12</t>
        </is>
      </c>
      <c r="E63" s="5" t="inlineStr">
        <is>
          <t>1.330,00</t>
        </is>
      </c>
      <c r="F63" s="4" t="inlineStr">
        <is>
          <t>100.00</t>
        </is>
      </c>
    </row>
    <row collapsed="false" customFormat="false" customHeight="false" hidden="false" ht="12.1" outlineLevel="0" r="64">
      <c r="A64" s="5" t="s">
        <f>=HYPERLINK("https://www.leilaoonline.net/lote/detalhe/1397", "054")</f>
      </c>
      <c r="B64" s="4" t="s">
        <f>=HYPERLINK("https://www.leilaoonline.net/lote/detalhe/1397", " H/HONDA CG 125 CARGO ANO/MOD,   2002/2003 COMBUSTÍVEL: GASOLINA PLACA:  DGH-9316 CHASSI:  9C2JC30303R001728")</f>
      </c>
      <c r="C64" s="4" t="inlineStr">
        <is>
          <t>Vendido</t>
        </is>
      </c>
      <c r="D64" s="4" t="inlineStr">
        <is>
          <t>12</t>
        </is>
      </c>
      <c r="E64" s="5" t="inlineStr">
        <is>
          <t>1.430,00</t>
        </is>
      </c>
      <c r="F64" s="4" t="inlineStr">
        <is>
          <t>100.00</t>
        </is>
      </c>
    </row>
    <row collapsed="false" customFormat="false" customHeight="false" hidden="false" ht="12.1" outlineLevel="0" r="65">
      <c r="A65" s="5" t="s">
        <f>=HYPERLINK("https://www.leilaoonline.net/lote/detalhe/1398", "055")</f>
      </c>
      <c r="B65" s="4" t="s">
        <f>=HYPERLINK("https://www.leilaoonline.net/lote/detalhe/1398", " H/HONDA CG 125 CARGO ANO/MOD,   2002/2003 COMBUSTÍVEL: GASOLINA PLACA:  DGH-9317 CHASSI:  9C2JC30303R001731")</f>
      </c>
      <c r="C65" s="4" t="inlineStr">
        <is>
          <t>Vendido</t>
        </is>
      </c>
      <c r="D65" s="4" t="inlineStr">
        <is>
          <t>8</t>
        </is>
      </c>
      <c r="E65" s="5" t="inlineStr">
        <is>
          <t>1.430,00</t>
        </is>
      </c>
      <c r="F65" s="4" t="inlineStr">
        <is>
          <t>100.00</t>
        </is>
      </c>
    </row>
    <row collapsed="false" customFormat="false" customHeight="false" hidden="false" ht="12.1" outlineLevel="0" r="66">
      <c r="A66" s="5" t="s">
        <f>=HYPERLINK("https://www.leilaoonline.net/lote/detalhe/1399", "056")</f>
      </c>
      <c r="B66" s="4" t="s">
        <f>=HYPERLINK("https://www.leilaoonline.net/lote/detalhe/1399", " H/HONDA CG 125 CARGO ANO/MOD,   2002/2003 COMBUSTÍVEL: GASOLINA PLACA:  DGH-9352 CHASSI:  9C2JC30303R002021")</f>
      </c>
      <c r="C66" s="4" t="inlineStr">
        <is>
          <t>Vendido</t>
        </is>
      </c>
      <c r="D66" s="4" t="inlineStr">
        <is>
          <t>9</t>
        </is>
      </c>
      <c r="E66" s="5" t="inlineStr">
        <is>
          <t>1.430,00</t>
        </is>
      </c>
      <c r="F66" s="4" t="inlineStr">
        <is>
          <t>100.00</t>
        </is>
      </c>
    </row>
    <row collapsed="false" customFormat="false" customHeight="false" hidden="false" ht="12.1" outlineLevel="0" r="67">
      <c r="A67" s="5" t="s">
        <f>=HYPERLINK("https://www.leilaoonline.net/lote/detalhe/1402", "057")</f>
      </c>
      <c r="B67" s="4" t="s">
        <f>=HYPERLINK("https://www.leilaoonline.net/lote/detalhe/1402", " FIAT/DUCATO MAXICARGO ANO/MOD,   2006/2007 COMBUSTÍVEL: DIESEL PLACA:  DUC-9371 CHASSI:  93W245G3372009408")</f>
      </c>
      <c r="C67" s="4" t="inlineStr">
        <is>
          <t>Vendido</t>
        </is>
      </c>
      <c r="D67" s="4" t="inlineStr">
        <is>
          <t>39</t>
        </is>
      </c>
      <c r="E67" s="5" t="inlineStr">
        <is>
          <t>25.540,00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=HYPERLINK("https://www.leilaoonline.net/lote/detalhe/1400", "058")</f>
      </c>
      <c r="B68" s="4" t="s">
        <f>=HYPERLINK("https://www.leilaoonline.net/lote/detalhe/1400", " FIAT/DUCATO MAXICARGO ANO/MOD,   2006/2007 COMBUSTÍVEL: DIESEL PLACA:  DUC-9392 CHASSI:  93W245G3372009953")</f>
      </c>
      <c r="C68" s="4" t="inlineStr">
        <is>
          <t>Vendido</t>
        </is>
      </c>
      <c r="D68" s="4" t="inlineStr">
        <is>
          <t>34</t>
        </is>
      </c>
      <c r="E68" s="5" t="inlineStr">
        <is>
          <t>26.500,00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=HYPERLINK("https://www.leilaoonline.net/lote/detalhe/1401", "059")</f>
      </c>
      <c r="B69" s="4" t="s">
        <f>=HYPERLINK("https://www.leilaoonline.net/lote/detalhe/1401", " FIAT/DUCATO MAXICARGO ANO/MOD,   2006/2007 COMBUSTÍVEL: DIESEL PLACA:  DUC-9399 CHASSI:  93W245G3372009978")</f>
      </c>
      <c r="C69" s="4" t="inlineStr">
        <is>
          <t>Vendido</t>
        </is>
      </c>
      <c r="D69" s="4" t="inlineStr">
        <is>
          <t>37</t>
        </is>
      </c>
      <c r="E69" s="5" t="inlineStr">
        <is>
          <t>26.080,00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=HYPERLINK("https://www.leilaoonline.net/lote/detalhe/1404", "060")</f>
      </c>
      <c r="B70" s="4" t="s">
        <f>=HYPERLINK("https://www.leilaoonline.net/lote/detalhe/1404", " FIAT/DUCATO MAXICARGO ANO/MOD,   2006/2007 COMBUSTÍVEL: DIESEL PLACA:  DUC-9381 CHASSI:  93W245G3372009566")</f>
      </c>
      <c r="C70" s="4" t="inlineStr">
        <is>
          <t>Vendido</t>
        </is>
      </c>
      <c r="D70" s="4" t="inlineStr">
        <is>
          <t>41</t>
        </is>
      </c>
      <c r="E70" s="5" t="inlineStr">
        <is>
          <t>25.350,00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=HYPERLINK("https://www.leilaoonline.net/lote/detalhe/1405", "061")</f>
      </c>
      <c r="B71" s="4" t="s">
        <f>=HYPERLINK("https://www.leilaoonline.net/lote/detalhe/1405", " FIAT/DUCATO MAXICARGO ANO/MOD,   2006/2007 COMBUSTÍVEL: DIESEL PLACA:  DUH-9708 CHASSI:  93W245G3372008509")</f>
      </c>
      <c r="C71" s="4" t="inlineStr">
        <is>
          <t>Vendido</t>
        </is>
      </c>
      <c r="D71" s="4" t="inlineStr">
        <is>
          <t>38</t>
        </is>
      </c>
      <c r="E71" s="5" t="inlineStr">
        <is>
          <t>26.020,00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=HYPERLINK("https://www.leilaoonline.net/lote/detalhe/1406", "062")</f>
      </c>
      <c r="B72" s="4" t="s">
        <f>=HYPERLINK("https://www.leilaoonline.net/lote/detalhe/1406", " FIAT/FIORINO IE ANO/MOD,   2004/2005 COMBUSTÍVEL: GASOLINA PLACA:  DOL-3170 CHASSI:  9BD25504558749515")</f>
      </c>
      <c r="C72" s="4" t="inlineStr">
        <is>
          <t>Vendido</t>
        </is>
      </c>
      <c r="D72" s="4" t="inlineStr">
        <is>
          <t>28</t>
        </is>
      </c>
      <c r="E72" s="5" t="inlineStr">
        <is>
          <t>6.955,00</t>
        </is>
      </c>
      <c r="F72" s="4" t="inlineStr">
        <is>
          <t>200.00</t>
        </is>
      </c>
    </row>
    <row collapsed="false" customFormat="false" customHeight="false" hidden="false" ht="12.1" outlineLevel="0" r="73">
      <c r="A73" s="5" t="s">
        <f>=HYPERLINK("https://www.leilaoonline.net/lote/detalhe/1403", "063")</f>
      </c>
      <c r="B73" s="4" t="s">
        <f>=HYPERLINK("https://www.leilaoonline.net/lote/detalhe/1403", " DAFRA/SPEED 150 CARGO ANO/MOD,   2009/2010 COMBUSTÍVEL: GASOLINA PLACA:  EMD-8158 CHASSI:  95VCA3H59AM000405")</f>
      </c>
      <c r="C73" s="4" t="inlineStr">
        <is>
          <t>Vendido</t>
        </is>
      </c>
      <c r="D73" s="4" t="inlineStr">
        <is>
          <t>6</t>
        </is>
      </c>
      <c r="E73" s="5" t="inlineStr">
        <is>
          <t>761,00</t>
        </is>
      </c>
      <c r="F73" s="4" t="inlineStr">
        <is>
          <t>100.00</t>
        </is>
      </c>
    </row>
    <row collapsed="false" customFormat="false" customHeight="false" hidden="false" ht="12.1" outlineLevel="0" r="74">
      <c r="A74" s="5" t="s">
        <f>=HYPERLINK("https://www.leilaoonline.net/lote/detalhe/1407", "064")</f>
      </c>
      <c r="B74" s="4" t="s">
        <f>=HYPERLINK("https://www.leilaoonline.net/lote/detalhe/1407", " DAFRA/SPEED 150 CARGO ANO/MOD,   2009/2010 COMBUSTÍVEL: GASOLINA PLACA:  EMD-8192 CHASSI:  95VCA3J59AM000679")</f>
      </c>
      <c r="C74" s="4" t="inlineStr">
        <is>
          <t>Vendido</t>
        </is>
      </c>
      <c r="D74" s="4" t="inlineStr">
        <is>
          <t>9</t>
        </is>
      </c>
      <c r="E74" s="5" t="inlineStr">
        <is>
          <t>1.061,00</t>
        </is>
      </c>
      <c r="F74" s="4" t="inlineStr">
        <is>
          <t>99.00</t>
        </is>
      </c>
    </row>
    <row collapsed="false" customFormat="false" customHeight="false" hidden="false" ht="12.1" outlineLevel="0" r="75">
      <c r="A75" s="5" t="s">
        <f>=HYPERLINK("https://www.leilaoonline.net/lote/detalhe/1410", "065")</f>
      </c>
      <c r="B75" s="4" t="s">
        <f>=HYPERLINK("https://www.leilaoonline.net/lote/detalhe/1410", " FIAT/FIORINO IE ANO/MOD,   2004/2005 COMBUSTÍVEL: GASOLINA PLACA:  DPM-2831 CHASSI:  9BD25504558749396")</f>
      </c>
      <c r="C75" s="4" t="inlineStr">
        <is>
          <t>Vendido</t>
        </is>
      </c>
      <c r="D75" s="4" t="inlineStr">
        <is>
          <t>45</t>
        </is>
      </c>
      <c r="E75" s="5" t="inlineStr">
        <is>
          <t>9.255,00</t>
        </is>
      </c>
      <c r="F75" s="4" t="inlineStr">
        <is>
          <t>200.00</t>
        </is>
      </c>
    </row>
    <row collapsed="false" customFormat="false" customHeight="false" hidden="false" ht="12.1" outlineLevel="0" r="76">
      <c r="A76" s="5" t="s">
        <f>=HYPERLINK("https://www.leilaoonline.net/lote/detalhe/1409", "066")</f>
      </c>
      <c r="B76" s="4" t="s">
        <f>=HYPERLINK("https://www.leilaoonline.net/lote/detalhe/1409", " FIAT/DUCATO MAXICARGO ANO/MOD,   2006/2007 COMBUSTÍVEL: DIESEL PLACA:  DVC-9029 CHASSI:  93W245G3372009934")</f>
      </c>
      <c r="C76" s="4" t="inlineStr">
        <is>
          <t>Vendido</t>
        </is>
      </c>
      <c r="D76" s="4" t="inlineStr">
        <is>
          <t>45</t>
        </is>
      </c>
      <c r="E76" s="5" t="inlineStr">
        <is>
          <t>26.355,00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=HYPERLINK("https://www.leilaoonline.net/lote/detalhe/1408", "067")</f>
      </c>
      <c r="B77" s="4" t="s">
        <f>=HYPERLINK("https://www.leilaoonline.net/lote/detalhe/1408", " FIAT/DUCATO MAXICARGO ANO/MOD,   2006/2007 COMBUSTÍVEL: DIESEL PLACA:  DLG-9050 CHASSI:  93W245G3372008160")</f>
      </c>
      <c r="C77" s="4" t="inlineStr">
        <is>
          <t>Vendido</t>
        </is>
      </c>
      <c r="D77" s="4" t="inlineStr">
        <is>
          <t>39</t>
        </is>
      </c>
      <c r="E77" s="5" t="inlineStr">
        <is>
          <t>26.775,00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=HYPERLINK("https://www.leilaoonline.net/lote/detalhe/1412", "068")</f>
      </c>
      <c r="B78" s="4" t="s">
        <f>=HYPERLINK("https://www.leilaoonline.net/lote/detalhe/1412", " JTA/SUZUKI INTRUDER 125C ANO/MOD,   2007/2007 COMBUSTÍVEL: GASOLINA PLACA:  DYW-0822 CHASSI:  9CDNF41AC7M005238")</f>
      </c>
      <c r="C78" s="4" t="inlineStr">
        <is>
          <t>Vendido</t>
        </is>
      </c>
      <c r="D78" s="4" t="inlineStr">
        <is>
          <t>7</t>
        </is>
      </c>
      <c r="E78" s="5" t="inlineStr">
        <is>
          <t>905,00</t>
        </is>
      </c>
      <c r="F78" s="4" t="inlineStr">
        <is>
          <t>100.00</t>
        </is>
      </c>
    </row>
    <row collapsed="false" customFormat="false" customHeight="false" hidden="false" ht="12.1" outlineLevel="0" r="79">
      <c r="A79" s="5" t="s">
        <f>=HYPERLINK("https://www.leilaoonline.net/lote/detalhe/1411", "069")</f>
      </c>
      <c r="B79" s="4" t="s">
        <f>=HYPERLINK("https://www.leilaoonline.net/lote/detalhe/1411", " FIAT/DUCATO 15 ANO/MOD,   2001/2002 COMBUSTÍVEL: DIESEL PLACA:  DGG-1031 CHASSI:  93W23113021004781")</f>
      </c>
      <c r="C79" s="4" t="inlineStr">
        <is>
          <t>Vendido</t>
        </is>
      </c>
      <c r="D79" s="4" t="inlineStr">
        <is>
          <t>19</t>
        </is>
      </c>
      <c r="E79" s="5" t="inlineStr">
        <is>
          <t>17.115,00</t>
        </is>
      </c>
      <c r="F79" s="4" t="inlineStr">
        <is>
          <t>500.00</t>
        </is>
      </c>
    </row>
    <row collapsed="false" customFormat="false" customHeight="false" hidden="false" ht="12.1" outlineLevel="0" r="80">
      <c r="A80" s="5" t="s">
        <f>=HYPERLINK("https://www.leilaoonline.net/lote/detalhe/1413", "070")</f>
      </c>
      <c r="B80" s="4" t="s">
        <f>=HYPERLINK("https://www.leilaoonline.net/lote/detalhe/1413", " IMP/RENAULT TRAFIC FCC ANO/MOD,   1998/1998 COMBUSTÍVEL: GASOLINA PLACA:  CPT-5606 CHASSI:  8A1T31CZZWS006665")</f>
      </c>
      <c r="C80" s="4" t="inlineStr">
        <is>
          <t>Vendido</t>
        </is>
      </c>
      <c r="D80" s="4" t="inlineStr">
        <is>
          <t>37</t>
        </is>
      </c>
      <c r="E80" s="5" t="inlineStr">
        <is>
          <t>8.595,00</t>
        </is>
      </c>
      <c r="F80" s="4" t="inlineStr">
        <is>
          <t>300.00</t>
        </is>
      </c>
    </row>
    <row collapsed="false" customFormat="false" customHeight="false" hidden="false" ht="12.1" outlineLevel="0" r="81">
      <c r="A81" s="5" t="s">
        <f>=HYPERLINK("https://www.leilaoonline.net/lote/detalhe/1415", "071")</f>
      </c>
      <c r="B81" s="4" t="s">
        <f>=HYPERLINK("https://www.leilaoonline.net/lote/detalhe/1415", " HONDA/CG 125 FAN JOB KS ANO/MOD,   2005/2005 COMBUSTÍVEL: GASOLINA PLACA:  DRX-5965 CHASSI:  9C2JC30705R700795")</f>
      </c>
      <c r="C81" s="4" t="inlineStr">
        <is>
          <t>Vendido</t>
        </is>
      </c>
      <c r="D81" s="4" t="inlineStr">
        <is>
          <t>14</t>
        </is>
      </c>
      <c r="E81" s="5" t="inlineStr">
        <is>
          <t>1.800,00</t>
        </is>
      </c>
      <c r="F81" s="4" t="inlineStr">
        <is>
          <t>100.00</t>
        </is>
      </c>
    </row>
    <row collapsed="false" customFormat="false" customHeight="false" hidden="false" ht="12.1" outlineLevel="0" r="82">
      <c r="A82" s="5" t="s">
        <f>=HYPERLINK("https://www.leilaoonline.net/lote/detalhe/1417", "072")</f>
      </c>
      <c r="B82" s="4" t="s">
        <f>=HYPERLINK("https://www.leilaoonline.net/lote/detalhe/1417", " HONDA/CG 125 FAN JOB KS ANO/MOD,   2006/2006 COMBUSTÍVEL: GASOLINA PLACA:  DRW-6279 CHASSI:  9C2JC30706R701482")</f>
      </c>
      <c r="C82" s="4" t="inlineStr">
        <is>
          <t>Vendido</t>
        </is>
      </c>
      <c r="D82" s="4" t="inlineStr">
        <is>
          <t>12</t>
        </is>
      </c>
      <c r="E82" s="5" t="inlineStr">
        <is>
          <t>1.818,00</t>
        </is>
      </c>
      <c r="F82" s="4" t="inlineStr">
        <is>
          <t>100.00</t>
        </is>
      </c>
    </row>
    <row collapsed="false" customFormat="false" customHeight="false" hidden="false" ht="12.1" outlineLevel="0" r="83">
      <c r="A83" s="5" t="s">
        <f>=HYPERLINK("https://www.leilaoonline.net/lote/detalhe/1414", "073")</f>
      </c>
      <c r="B83" s="4" t="s">
        <f>=HYPERLINK("https://www.leilaoonline.net/lote/detalhe/1414", " JTA/SUZUKI INTRUDER 125C ANO/MOD,   2006/2007 COMBUSTÍVEL: GASOLINA PLACA:  DUX-6973 CHASSI:  9CDNF41AC7M002327")</f>
      </c>
      <c r="C83" s="4" t="inlineStr">
        <is>
          <t>Vendido</t>
        </is>
      </c>
      <c r="D83" s="4" t="inlineStr">
        <is>
          <t>9</t>
        </is>
      </c>
      <c r="E83" s="5" t="inlineStr">
        <is>
          <t>1.081,00</t>
        </is>
      </c>
      <c r="F83" s="4" t="inlineStr">
        <is>
          <t>100.00</t>
        </is>
      </c>
    </row>
    <row collapsed="false" customFormat="false" customHeight="false" hidden="false" ht="12.1" outlineLevel="0" r="84">
      <c r="A84" s="5" t="s">
        <f>=HYPERLINK("https://www.leilaoonline.net/lote/detalhe/1419", "074")</f>
      </c>
      <c r="B84" s="4" t="s">
        <f>=HYPERLINK("https://www.leilaoonline.net/lote/detalhe/1419", " JTA/SUZUKI INTRUDER 125C ANO/MOD,   2006/2007 COMBUSTÍVEL: GASOLINA PLACA:  DUX-6976 CHASSI:  9CDNF41AC7M002330")</f>
      </c>
      <c r="C84" s="4" t="inlineStr">
        <is>
          <t>Vendido</t>
        </is>
      </c>
      <c r="D84" s="4" t="inlineStr">
        <is>
          <t>11</t>
        </is>
      </c>
      <c r="E84" s="5" t="inlineStr">
        <is>
          <t>1.281,00</t>
        </is>
      </c>
      <c r="F84" s="4" t="inlineStr">
        <is>
          <t>100.00</t>
        </is>
      </c>
    </row>
    <row collapsed="false" customFormat="false" customHeight="false" hidden="false" ht="12.1" outlineLevel="0" r="85">
      <c r="A85" s="5" t="s">
        <f>=HYPERLINK("https://www.leilaoonline.net/lote/detalhe/1416", "075")</f>
      </c>
      <c r="B85" s="4" t="s">
        <f>=HYPERLINK("https://www.leilaoonline.net/lote/detalhe/1416", " JTA/SUZUKI EN125 YES CAR ANO/MOD,   2005/2006 COMBUSTÍVEL: GASOLINA PLACA:  DRV-7194 CHASSI:  9CDNF41LC6M000651")</f>
      </c>
      <c r="C85" s="4" t="inlineStr">
        <is>
          <t>Vendido</t>
        </is>
      </c>
      <c r="D85" s="4" t="inlineStr">
        <is>
          <t>8</t>
        </is>
      </c>
      <c r="E85" s="5" t="inlineStr">
        <is>
          <t>1.045,00</t>
        </is>
      </c>
      <c r="F85" s="4" t="inlineStr">
        <is>
          <t>100.00</t>
        </is>
      </c>
    </row>
    <row collapsed="false" customFormat="false" customHeight="false" hidden="false" ht="12.1" outlineLevel="0" r="86">
      <c r="A86" s="5" t="s">
        <f>=HYPERLINK("https://www.leilaoonline.net/lote/detalhe/1420", "076")</f>
      </c>
      <c r="B86" s="4" t="s">
        <f>=HYPERLINK("https://www.leilaoonline.net/lote/detalhe/1420", " JTA/SUZUKI EN125 YES CAR ANO/MOD,   2005/2006 COMBUSTÍVEL: GASOLINA PLACA:  DRV-7199 CHASSI:  9CDNF41LC6M000105")</f>
      </c>
      <c r="C86" s="4" t="inlineStr">
        <is>
          <t>Vendido</t>
        </is>
      </c>
      <c r="D86" s="4" t="inlineStr">
        <is>
          <t>7</t>
        </is>
      </c>
      <c r="E86" s="5" t="inlineStr">
        <is>
          <t>1.045,00</t>
        </is>
      </c>
      <c r="F86" s="4" t="inlineStr">
        <is>
          <t>100.00</t>
        </is>
      </c>
    </row>
    <row collapsed="false" customFormat="false" customHeight="false" hidden="false" ht="12.1" outlineLevel="0" r="87">
      <c r="A87" s="5" t="s">
        <f>=HYPERLINK("https://www.leilaoonline.net/lote/detalhe/1418", "077")</f>
      </c>
      <c r="B87" s="4" t="s">
        <f>=HYPERLINK("https://www.leilaoonline.net/lote/detalhe/1418", " JTA/SUZUKI EN125 YES CAR ANO/MOD,   2005/2006 COMBUSTÍVEL: GASOLINA PLACA:  DRV-7792 CHASSI:  9CDNF41LC6M000294")</f>
      </c>
      <c r="C87" s="4" t="inlineStr">
        <is>
          <t>Vendido</t>
        </is>
      </c>
      <c r="D87" s="4" t="inlineStr">
        <is>
          <t>8</t>
        </is>
      </c>
      <c r="E87" s="5" t="inlineStr">
        <is>
          <t>1.245,00</t>
        </is>
      </c>
      <c r="F87" s="4" t="inlineStr">
        <is>
          <t>100.00</t>
        </is>
      </c>
    </row>
    <row collapsed="false" customFormat="false" customHeight="false" hidden="false" ht="12.1" outlineLevel="0" r="88">
      <c r="A88" s="5" t="s">
        <f>=HYPERLINK("https://www.leilaoonline.net/lote/detalhe/1423", "078")</f>
      </c>
      <c r="B88" s="4" t="s">
        <f>=HYPERLINK("https://www.leilaoonline.net/lote/detalhe/1423", " JTA/SUZUKI EN125 YES CAR ANO/MOD,   2006/2006 COMBUSTÍVEL: GASOLINA PLACA:  DRV-7819 CHASSI:  9CDNF41LC6M000858")</f>
      </c>
      <c r="C88" s="4" t="inlineStr">
        <is>
          <t>Vendido</t>
        </is>
      </c>
      <c r="D88" s="4" t="inlineStr">
        <is>
          <t>11</t>
        </is>
      </c>
      <c r="E88" s="5" t="inlineStr">
        <is>
          <t>1.255,00</t>
        </is>
      </c>
      <c r="F88" s="4" t="inlineStr">
        <is>
          <t>100.00</t>
        </is>
      </c>
    </row>
    <row collapsed="false" customFormat="false" customHeight="false" hidden="false" ht="12.1" outlineLevel="0" r="89">
      <c r="A89" s="5" t="s">
        <f>=HYPERLINK("https://www.leilaoonline.net/lote/detalhe/1424", "079")</f>
      </c>
      <c r="B89" s="4" t="s">
        <f>=HYPERLINK("https://www.leilaoonline.net/lote/detalhe/1424", " JTA/SUZUKI EN125 YES CAR ANO/MOD,   2006/2006 COMBUSTÍVEL: GASOLINA PLACA:  DRX-7855 CHASSI:  9CDNF41LC6M000996")</f>
      </c>
      <c r="C89" s="4" t="inlineStr">
        <is>
          <t>Vendido</t>
        </is>
      </c>
      <c r="D89" s="4" t="inlineStr">
        <is>
          <t>9</t>
        </is>
      </c>
      <c r="E89" s="5" t="inlineStr">
        <is>
          <t>1.155,00</t>
        </is>
      </c>
      <c r="F89" s="4" t="inlineStr">
        <is>
          <t>100.00</t>
        </is>
      </c>
    </row>
    <row collapsed="false" customFormat="false" customHeight="false" hidden="false" ht="12.1" outlineLevel="0" r="90">
      <c r="A90" s="5" t="s">
        <f>=HYPERLINK("https://www.leilaoonline.net/lote/detalhe/1421", "080")</f>
      </c>
      <c r="B90" s="4" t="s">
        <f>=HYPERLINK("https://www.leilaoonline.net/lote/detalhe/1421", " JTA/SUZUKI EN125 YES CAR ANO/MOD,   2006/2006 COMBUSTÍVEL: GASOLINA PLACA:  DRX-7861 CHASSI:  9CDNF41LC6M001023")</f>
      </c>
      <c r="C90" s="4" t="inlineStr">
        <is>
          <t>Vendido</t>
        </is>
      </c>
      <c r="D90" s="4" t="inlineStr">
        <is>
          <t>11</t>
        </is>
      </c>
      <c r="E90" s="5" t="inlineStr">
        <is>
          <t>1.255,00</t>
        </is>
      </c>
      <c r="F90" s="4" t="inlineStr">
        <is>
          <t>100.00</t>
        </is>
      </c>
    </row>
    <row collapsed="false" customFormat="false" customHeight="false" hidden="false" ht="12.1" outlineLevel="0" r="91">
      <c r="A91" s="5" t="s">
        <f>=HYPERLINK("https://www.leilaoonline.net/lote/detalhe/1425", "081")</f>
      </c>
      <c r="B91" s="4" t="s">
        <f>=HYPERLINK("https://www.leilaoonline.net/lote/detalhe/1425", " IMP/RENAULT TRAFIC FCC ANO/MOD,   1998/1998 COMBUSTÍVEL: GASOLINA PLACA:  CMR-7935 CHASSI:  8A1T31CZZWS006090")</f>
      </c>
      <c r="C91" s="4" t="inlineStr">
        <is>
          <t>Vendido</t>
        </is>
      </c>
      <c r="D91" s="4" t="inlineStr">
        <is>
          <t>45</t>
        </is>
      </c>
      <c r="E91" s="5" t="inlineStr">
        <is>
          <t>7.395,00</t>
        </is>
      </c>
      <c r="F91" s="4" t="inlineStr">
        <is>
          <t>200.00</t>
        </is>
      </c>
    </row>
    <row collapsed="false" customFormat="false" customHeight="false" hidden="false" ht="12.1" outlineLevel="0" r="92">
      <c r="A92" s="5" t="s">
        <f>=HYPERLINK("https://www.leilaoonline.net/lote/detalhe/1422", "082")</f>
      </c>
      <c r="B92" s="4" t="s">
        <f>=HYPERLINK("https://www.leilaoonline.net/lote/detalhe/1422", " DAFRA/SPEED 150 CARGO ANO/MOD,   2009/2010 COMBUSTÍVEL: GASOLINA PLACA:  EMD-7938 CHASSI:  95VCA3J59AM001380")</f>
      </c>
      <c r="C92" s="4" t="inlineStr">
        <is>
          <t>Vendido</t>
        </is>
      </c>
      <c r="D92" s="4" t="inlineStr">
        <is>
          <t>7</t>
        </is>
      </c>
      <c r="E92" s="5" t="inlineStr">
        <is>
          <t>861,00</t>
        </is>
      </c>
      <c r="F92" s="4" t="inlineStr">
        <is>
          <t>100.00</t>
        </is>
      </c>
    </row>
    <row collapsed="false" customFormat="false" customHeight="false" hidden="false" ht="12.1" outlineLevel="0" r="93">
      <c r="A93" s="5" t="s">
        <f>=HYPERLINK("https://www.leilaoonline.net/lote/detalhe/1426", "083")</f>
      </c>
      <c r="B93" s="4" t="s">
        <f>=HYPERLINK("https://www.leilaoonline.net/lote/detalhe/1426", " DAFRA/SPEED 150 CARGO ANO/MOD,   2009/2010 COMBUSTÍVEL: GASOLINA PLACA:  EMD-7944 CHASSI:  95VCA3J59AM002956")</f>
      </c>
      <c r="C93" s="4" t="inlineStr">
        <is>
          <t>Vendido</t>
        </is>
      </c>
      <c r="D93" s="4" t="inlineStr">
        <is>
          <t>8</t>
        </is>
      </c>
      <c r="E93" s="5" t="inlineStr">
        <is>
          <t>961,00</t>
        </is>
      </c>
      <c r="F93" s="4" t="inlineStr">
        <is>
          <t>109.00</t>
        </is>
      </c>
    </row>
    <row collapsed="false" customFormat="false" customHeight="false" hidden="false" ht="12.1" outlineLevel="0" r="94">
      <c r="A94" s="5" t="s">
        <f>=HYPERLINK("https://www.leilaoonline.net/lote/detalhe/1427", "084")</f>
      </c>
      <c r="B94" s="4" t="s">
        <f>=HYPERLINK("https://www.leilaoonline.net/lote/detalhe/1427", " DAFRA/SPEED 150 CARGO ANO/MOD,   2009/2010 COMBUSTÍVEL: GASOLINA PLACA:  EMD-7955 CHASSI:  95VCA3J59AM002248")</f>
      </c>
      <c r="C94" s="4" t="inlineStr">
        <is>
          <t>Vendido</t>
        </is>
      </c>
      <c r="D94" s="4" t="inlineStr">
        <is>
          <t>8</t>
        </is>
      </c>
      <c r="E94" s="5" t="inlineStr">
        <is>
          <t>979,00</t>
        </is>
      </c>
      <c r="F94" s="4" t="inlineStr">
        <is>
          <t>109.00</t>
        </is>
      </c>
    </row>
    <row collapsed="false" customFormat="false" customHeight="false" hidden="false" ht="12.1" outlineLevel="0" r="95">
      <c r="A95" s="5" t="s">
        <f>=HYPERLINK("https://www.leilaoonline.net/lote/detalhe/1428", "085")</f>
      </c>
      <c r="B95" s="4" t="s">
        <f>=HYPERLINK("https://www.leilaoonline.net/lote/detalhe/1428", " FIAT/DUCATO MAXICARGO ANO/MOD,   2006/2007 COMBUSTÍVEL: DIESEL PLACA:  DVC-7958 CHASSI:  93W245G3372009777")</f>
      </c>
      <c r="C95" s="4" t="inlineStr">
        <is>
          <t>Vendido</t>
        </is>
      </c>
      <c r="D95" s="4" t="inlineStr">
        <is>
          <t>54</t>
        </is>
      </c>
      <c r="E95" s="5" t="inlineStr">
        <is>
          <t>24.600,00</t>
        </is>
      </c>
      <c r="F95" s="4" t="inlineStr">
        <is>
          <t>200.00</t>
        </is>
      </c>
    </row>
    <row collapsed="false" customFormat="false" customHeight="false" hidden="false" ht="12.1" outlineLevel="0" r="96">
      <c r="A96" s="5" t="s">
        <f>=HYPERLINK("https://www.leilaoonline.net/lote/detalhe/1430", "086")</f>
      </c>
      <c r="B96" s="4" t="s">
        <f>=HYPERLINK("https://www.leilaoonline.net/lote/detalhe/1430", " DAFRA/SPEED 150 CARGO ANO/MOD,   2009/2010 COMBUSTÍVEL: GASOLINA PLACA:  EMD-7959 CHASSI:  95VCA3J59AM000591")</f>
      </c>
      <c r="C96" s="4" t="inlineStr">
        <is>
          <t>Vendido</t>
        </is>
      </c>
      <c r="D96" s="4" t="inlineStr">
        <is>
          <t>8</t>
        </is>
      </c>
      <c r="E96" s="5" t="inlineStr">
        <is>
          <t>961,00</t>
        </is>
      </c>
      <c r="F96" s="4" t="inlineStr">
        <is>
          <t>100.00</t>
        </is>
      </c>
    </row>
    <row collapsed="false" customFormat="false" customHeight="false" hidden="false" ht="12.1" outlineLevel="0" r="97">
      <c r="A97" s="5" t="s">
        <f>=HYPERLINK("https://www.leilaoonline.net/lote/detalhe/1429", "087")</f>
      </c>
      <c r="B97" s="4" t="s">
        <f>=HYPERLINK("https://www.leilaoonline.net/lote/detalhe/1429", " DAFRA/SPEED 150 CARGO ANO/MOD,   2009/2010 COMBUSTÍVEL: GASOLINA PLACA:  EMD-7960 CHASSI:  95VCA3J59AM000646")</f>
      </c>
      <c r="C97" s="4" t="inlineStr">
        <is>
          <t>Vendido</t>
        </is>
      </c>
      <c r="D97" s="4" t="inlineStr">
        <is>
          <t>7</t>
        </is>
      </c>
      <c r="E97" s="5" t="inlineStr">
        <is>
          <t>961,00</t>
        </is>
      </c>
      <c r="F97" s="4" t="inlineStr">
        <is>
          <t>100.00</t>
        </is>
      </c>
    </row>
    <row collapsed="false" customFormat="false" customHeight="false" hidden="false" ht="12.1" outlineLevel="0" r="98">
      <c r="A98" s="5" t="s">
        <f>=HYPERLINK("https://www.leilaoonline.net/lote/detalhe/1432", "088")</f>
      </c>
      <c r="B98" s="4" t="s">
        <f>=HYPERLINK("https://www.leilaoonline.net/lote/detalhe/1432", " DAFRA/SPEED 150 CARGO ANO/MOD,   2009/2010 COMBUSTÍVEL: GASOLINA PLACA:  EMD-7974 CHASSI:  95VCA3J59AM001234")</f>
      </c>
      <c r="C98" s="4" t="inlineStr">
        <is>
          <t>Vendido</t>
        </is>
      </c>
      <c r="D98" s="4" t="inlineStr">
        <is>
          <t>7</t>
        </is>
      </c>
      <c r="E98" s="5" t="inlineStr">
        <is>
          <t>861,00</t>
        </is>
      </c>
      <c r="F98" s="4" t="inlineStr">
        <is>
          <t>100.00</t>
        </is>
      </c>
    </row>
    <row collapsed="false" customFormat="false" customHeight="false" hidden="false" ht="12.1" outlineLevel="0" r="99">
      <c r="A99" s="5" t="s">
        <f>=HYPERLINK("https://www.leilaoonline.net/lote/detalhe/1431", "089")</f>
      </c>
      <c r="B99" s="4" t="s">
        <f>=HYPERLINK("https://www.leilaoonline.net/lote/detalhe/1431", " DAFRA/SPEED 150 CARGO ANO/MOD,   2009/2010 COMBUSTÍVEL: GASOLINA PLACA:  EMD-7978 CHASSI:  95VCA3J59AM003365")</f>
      </c>
      <c r="C99" s="4" t="inlineStr">
        <is>
          <t>Vendido</t>
        </is>
      </c>
      <c r="D99" s="4" t="inlineStr">
        <is>
          <t>8</t>
        </is>
      </c>
      <c r="E99" s="5" t="inlineStr">
        <is>
          <t>961,00</t>
        </is>
      </c>
      <c r="F99" s="4" t="inlineStr">
        <is>
          <t>100.00</t>
        </is>
      </c>
    </row>
    <row collapsed="false" customFormat="false" customHeight="false" hidden="false" ht="12.1" outlineLevel="0" r="100">
      <c r="A100" s="5" t="s">
        <f>=HYPERLINK("https://www.leilaoonline.net/lote/detalhe/1433", "090")</f>
      </c>
      <c r="B100" s="4" t="s">
        <f>=HYPERLINK("https://www.leilaoonline.net/lote/detalhe/1433", " DAFRA/SPEED 150 CARGO ANO/MOD,   2009/2010 COMBUSTÍVEL: GASOLINA PLACA:  EMD-7995 CHASSI:  95VCA3J59AM003293")</f>
      </c>
      <c r="C100" s="4" t="inlineStr">
        <is>
          <t>Vendido</t>
        </is>
      </c>
      <c r="D100" s="4" t="inlineStr">
        <is>
          <t>8</t>
        </is>
      </c>
      <c r="E100" s="5" t="inlineStr">
        <is>
          <t>961,00</t>
        </is>
      </c>
      <c r="F100" s="4" t="inlineStr">
        <is>
          <t>100.00</t>
        </is>
      </c>
    </row>
    <row collapsed="false" customFormat="false" customHeight="false" hidden="false" ht="12.1" outlineLevel="0" r="101">
      <c r="A101" s="5" t="s">
        <f>=HYPERLINK("https://www.leilaoonline.net/lote/detalhe/1434", "091")</f>
      </c>
      <c r="B101" s="4" t="s">
        <f>=HYPERLINK("https://www.leilaoonline.net/lote/detalhe/1434", " DAFRA/SPEED 150 CARGO ANO/MOD,   2009/2010 COMBUSTÍVEL: GASOLINA PLACA:  EMD-8040 CHASSI:  95VCA3J59AM002441")</f>
      </c>
      <c r="C101" s="4" t="inlineStr">
        <is>
          <t>Vendido</t>
        </is>
      </c>
      <c r="D101" s="4" t="inlineStr">
        <is>
          <t>7</t>
        </is>
      </c>
      <c r="E101" s="5" t="inlineStr">
        <is>
          <t>861,00</t>
        </is>
      </c>
      <c r="F101" s="4" t="inlineStr">
        <is>
          <t>100.00</t>
        </is>
      </c>
    </row>
    <row collapsed="false" customFormat="false" customHeight="false" hidden="false" ht="12.1" outlineLevel="0" r="102">
      <c r="A102" s="5" t="s">
        <f>=HYPERLINK("https://www.leilaoonline.net/lote/detalhe/1435", "092")</f>
      </c>
      <c r="B102" s="4" t="s">
        <f>=HYPERLINK("https://www.leilaoonline.net/lote/detalhe/1435", " DAFRA/SPEED 150 CARGO ANO/MOD,   2009/2010 COMBUSTÍVEL: GASOLINA PLACA:  EMD-8054 CHASSI:  95VCA3H59AM000303")</f>
      </c>
      <c r="C102" s="4" t="inlineStr">
        <is>
          <t>Vendido</t>
        </is>
      </c>
      <c r="D102" s="4" t="inlineStr">
        <is>
          <t>8</t>
        </is>
      </c>
      <c r="E102" s="5" t="inlineStr">
        <is>
          <t>961,00</t>
        </is>
      </c>
      <c r="F102" s="4" t="inlineStr">
        <is>
          <t>100.00</t>
        </is>
      </c>
    </row>
    <row collapsed="false" customFormat="false" customHeight="false" hidden="false" ht="12.1" outlineLevel="0" r="103">
      <c r="A103" s="5" t="s">
        <f>=HYPERLINK("https://www.leilaoonline.net/lote/detalhe/1438", "093")</f>
      </c>
      <c r="B103" s="4" t="s">
        <f>=HYPERLINK("https://www.leilaoonline.net/lote/detalhe/1438", " DAFRA/SPEED 150 CARGO ANO/MOD,   2009/2010 COMBUSTÍVEL: GASOLINA PLACA:  EMD-8057 CHASSI:  95VCA3J59AM001231")</f>
      </c>
      <c r="C103" s="4" t="inlineStr">
        <is>
          <t>Vendido</t>
        </is>
      </c>
      <c r="D103" s="4" t="inlineStr">
        <is>
          <t>9</t>
        </is>
      </c>
      <c r="E103" s="5" t="inlineStr">
        <is>
          <t>1.061,00</t>
        </is>
      </c>
      <c r="F103" s="4" t="inlineStr">
        <is>
          <t>100.00</t>
        </is>
      </c>
    </row>
    <row collapsed="false" customFormat="false" customHeight="false" hidden="false" ht="12.1" outlineLevel="0" r="104">
      <c r="A104" s="5" t="s">
        <f>=HYPERLINK("https://www.leilaoonline.net/lote/detalhe/1439", "094")</f>
      </c>
      <c r="B104" s="4" t="s">
        <f>=HYPERLINK("https://www.leilaoonline.net/lote/detalhe/1439", " DAFRA/SPEED 150 CARGO ANO/MOD,   2009/2010 COMBUSTÍVEL: GASOLINA PLACA:  EMD-8170 CHASSI:  95VCA2H59AM000293")</f>
      </c>
      <c r="C104" s="4" t="inlineStr">
        <is>
          <t>Vendido</t>
        </is>
      </c>
      <c r="D104" s="4" t="inlineStr">
        <is>
          <t>7</t>
        </is>
      </c>
      <c r="E104" s="5" t="inlineStr">
        <is>
          <t>961,00</t>
        </is>
      </c>
      <c r="F104" s="4" t="inlineStr">
        <is>
          <t>100.00</t>
        </is>
      </c>
    </row>
    <row collapsed="false" customFormat="false" customHeight="false" hidden="false" ht="12.1" outlineLevel="0" r="105">
      <c r="A105" s="5" t="s">
        <f>=HYPERLINK("https://www.leilaoonline.net/lote/detalhe/1436", "095")</f>
      </c>
      <c r="B105" s="4" t="s">
        <f>=HYPERLINK("https://www.leilaoonline.net/lote/detalhe/1436", " FIAT/DUCATO MAXICARGO ANO/MOD,   2006/2007 COMBUSTÍVEL: DIESEL PLACA:  DVC-8968 CHASSI:  93W245G3372009731")</f>
      </c>
      <c r="C105" s="4" t="inlineStr">
        <is>
          <t>Vendido</t>
        </is>
      </c>
      <c r="D105" s="4" t="inlineStr">
        <is>
          <t>34</t>
        </is>
      </c>
      <c r="E105" s="5" t="inlineStr">
        <is>
          <t>26.000,00</t>
        </is>
      </c>
      <c r="F105" s="4" t="inlineStr">
        <is>
          <t>500.00</t>
        </is>
      </c>
    </row>
    <row collapsed="false" customFormat="false" customHeight="false" hidden="false" ht="12.1" outlineLevel="0" r="106">
      <c r="A106" s="5" t="s">
        <f>=HYPERLINK("https://www.leilaoonline.net/lote/detalhe/1440", "096")</f>
      </c>
      <c r="B106" s="4" t="s">
        <f>=HYPERLINK("https://www.leilaoonline.net/lote/detalhe/1440", " FIAT/DUCATO MAXICARGO ANO/MOD,   2006/2007 COMBUSTÍVEL: DIESEL PLACA:  DVC-9019 CHASSI:  93W245G3372009778")</f>
      </c>
      <c r="C106" s="4" t="inlineStr">
        <is>
          <t>Vendido</t>
        </is>
      </c>
      <c r="D106" s="4" t="inlineStr">
        <is>
          <t>35</t>
        </is>
      </c>
      <c r="E106" s="5" t="inlineStr">
        <is>
          <t>25.480,00</t>
        </is>
      </c>
      <c r="F106" s="4" t="inlineStr">
        <is>
          <t>500.00</t>
        </is>
      </c>
    </row>
    <row collapsed="false" customFormat="false" customHeight="false" hidden="false" ht="12.1" outlineLevel="0" r="107">
      <c r="A107" s="5" t="s">
        <f>=HYPERLINK("https://www.leilaoonline.net/lote/detalhe/1437", "097")</f>
      </c>
      <c r="B107" s="4" t="s">
        <f>=HYPERLINK("https://www.leilaoonline.net/lote/detalhe/1437", " FIAT/DUCATO MAXICARGO ANO/MOD,   2006/2007 COMBUSTÍVEL: DIESEL PLACA:  DVC-9058 CHASSI:  93W245G3372009722")</f>
      </c>
      <c r="C107" s="4" t="inlineStr">
        <is>
          <t>Vendido</t>
        </is>
      </c>
      <c r="D107" s="4" t="inlineStr">
        <is>
          <t>43</t>
        </is>
      </c>
      <c r="E107" s="5" t="inlineStr">
        <is>
          <t>23.400,00</t>
        </is>
      </c>
      <c r="F107" s="4" t="inlineStr">
        <is>
          <t>500.00</t>
        </is>
      </c>
    </row>
    <row collapsed="false" customFormat="false" customHeight="false" hidden="false" ht="12.1" outlineLevel="0" r="108">
      <c r="A108" s="5" t="s">
        <f>=HYPERLINK("https://www.leilaoonline.net/lote/detalhe/1442", "098")</f>
      </c>
      <c r="B108" s="4" t="s">
        <f>=HYPERLINK("https://www.leilaoonline.net/lote/detalhe/1442", " FIAT/DUCATO MAXICARGO ANO/MOD,   2006/2007 COMBUSTÍVEL: DIESEL PLACA:  DVC-7969 CHASSI:  93W245G3372009867")</f>
      </c>
      <c r="C108" s="4" t="inlineStr">
        <is>
          <t>Vendido</t>
        </is>
      </c>
      <c r="D108" s="4" t="inlineStr">
        <is>
          <t>41</t>
        </is>
      </c>
      <c r="E108" s="5" t="inlineStr">
        <is>
          <t>25.095,00</t>
        </is>
      </c>
      <c r="F108" s="4" t="inlineStr">
        <is>
          <t>500.00</t>
        </is>
      </c>
    </row>
    <row collapsed="false" customFormat="false" customHeight="false" hidden="false" ht="12.1" outlineLevel="0" r="109">
      <c r="A109" s="5" t="s">
        <f>=HYPERLINK("https://www.leilaoonline.net/lote/detalhe/1445", "099")</f>
      </c>
      <c r="B109" s="4" t="s">
        <f>=HYPERLINK("https://www.leilaoonline.net/lote/detalhe/1445", " FIAT/DUCATO MAXICARGO ANO/MOD,   2006/2007 COMBUSTÍVEL: DIESEL PLACA:  DVI-8093 CHASSI:  93W245G3372011765")</f>
      </c>
      <c r="C109" s="4" t="inlineStr">
        <is>
          <t>Vendido</t>
        </is>
      </c>
      <c r="D109" s="4" t="inlineStr">
        <is>
          <t>43</t>
        </is>
      </c>
      <c r="E109" s="5" t="inlineStr">
        <is>
          <t>24.325,00</t>
        </is>
      </c>
      <c r="F109" s="4" t="inlineStr">
        <is>
          <t>500.00</t>
        </is>
      </c>
    </row>
    <row collapsed="false" customFormat="false" customHeight="false" hidden="false" ht="12.1" outlineLevel="0" r="110">
      <c r="A110" s="5" t="s">
        <f>=HYPERLINK("https://www.leilaoonline.net/lote/detalhe/1443", "100")</f>
      </c>
      <c r="B110" s="4" t="s">
        <f>=HYPERLINK("https://www.leilaoonline.net/lote/detalhe/1443", " FIAT/DUCATO MAXICARGO ANO/MOD,   2006/2007 COMBUSTÍVEL: DIESEL PLACA:  DVI-8143 CHASSI:  93W245G3372010581")</f>
      </c>
      <c r="C110" s="4" t="inlineStr">
        <is>
          <t>Vendido</t>
        </is>
      </c>
      <c r="D110" s="4" t="inlineStr">
        <is>
          <t>47</t>
        </is>
      </c>
      <c r="E110" s="5" t="inlineStr">
        <is>
          <t>26.104,00</t>
        </is>
      </c>
      <c r="F110" s="4" t="inlineStr">
        <is>
          <t>500.00</t>
        </is>
      </c>
    </row>
    <row collapsed="false" customFormat="false" customHeight="false" hidden="false" ht="12.1" outlineLevel="0" r="111">
      <c r="A111" s="5" t="s">
        <f>=HYPERLINK("https://www.leilaoonline.net/lote/detalhe/1444", "101")</f>
      </c>
      <c r="B111" s="4" t="s">
        <f>=HYPERLINK("https://www.leilaoonline.net/lote/detalhe/1444", " FIAT/DUCATO MAXICARGO ANO/MOD,   2006/2007 COMBUSTÍVEL: DIESEL PLACA:  DVC-8969 CHASSI:  93W245G3372009815")</f>
      </c>
      <c r="C111" s="4" t="inlineStr">
        <is>
          <t>Vendido</t>
        </is>
      </c>
      <c r="D111" s="4" t="inlineStr">
        <is>
          <t>42</t>
        </is>
      </c>
      <c r="E111" s="5" t="inlineStr">
        <is>
          <t>23.543,22</t>
        </is>
      </c>
      <c r="F111" s="4" t="inlineStr">
        <is>
          <t>500.00</t>
        </is>
      </c>
    </row>
    <row collapsed="false" customFormat="false" customHeight="false" hidden="false" ht="12.1" outlineLevel="0" r="112">
      <c r="A112" s="5" t="s">
        <f>=HYPERLINK("https://www.leilaoonline.net/lote/detalhe/1441", "102")</f>
      </c>
      <c r="B112" s="4" t="s">
        <f>=HYPERLINK("https://www.leilaoonline.net/lote/detalhe/1441", " FIAT/DUCATO MAXICARGO ANO/MOD,   2006/2007 COMBUSTÍVEL: DIESEL PLACA:  DVC-9028 CHASSI:  93W245G3372009735")</f>
      </c>
      <c r="C112" s="4" t="inlineStr">
        <is>
          <t>Vendido</t>
        </is>
      </c>
      <c r="D112" s="4" t="inlineStr">
        <is>
          <t>33</t>
        </is>
      </c>
      <c r="E112" s="5" t="inlineStr">
        <is>
          <t>27.335,00</t>
        </is>
      </c>
      <c r="F112" s="4" t="inlineStr">
        <is>
          <t>500.00</t>
        </is>
      </c>
    </row>
    <row collapsed="false" customFormat="false" customHeight="false" hidden="false" ht="12.1" outlineLevel="0" r="113">
      <c r="A113" s="5" t="s">
        <f>=HYPERLINK("https://www.leilaoonline.net/lote/detalhe/1448", "103")</f>
      </c>
      <c r="B113" s="4" t="s">
        <f>=HYPERLINK("https://www.leilaoonline.net/lote/detalhe/1448", " FIAT/DUCATO MAXICARGO ANO/MOD,   2006/2007 COMBUSTÍVEL: DIESEL PLACA:  DVC-9048 CHASSI:  93W245G3372009727")</f>
      </c>
      <c r="C113" s="4" t="inlineStr">
        <is>
          <t>Vendido</t>
        </is>
      </c>
      <c r="D113" s="4" t="inlineStr">
        <is>
          <t>45</t>
        </is>
      </c>
      <c r="E113" s="5" t="inlineStr">
        <is>
          <t>26.277,00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=HYPERLINK("https://www.leilaoonline.net/lote/detalhe/1446", "104")</f>
      </c>
      <c r="B114" s="4" t="s">
        <f>=HYPERLINK("https://www.leilaoonline.net/lote/detalhe/1446", " FIAT/DUCATO MAXICARGO ANO/MOD,   2006/2007 COMBUSTÍVEL: DIESEL PLACA:  DVC-9068 CHASSI:  93W245G3372009724")</f>
      </c>
      <c r="C114" s="4" t="inlineStr">
        <is>
          <t>Vendido</t>
        </is>
      </c>
      <c r="D114" s="4" t="inlineStr">
        <is>
          <t>31</t>
        </is>
      </c>
      <c r="E114" s="5" t="inlineStr">
        <is>
          <t>25.800,00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=HYPERLINK("https://www.leilaoonline.net/lote/detalhe/1451", "105")</f>
      </c>
      <c r="B115" s="4" t="s">
        <f>=HYPERLINK("https://www.leilaoonline.net/lote/detalhe/1451", " FIAT/DUCATO MAXICARGO ANO/MOD,   2006/2007 COMBUSTÍVEL: DIESEL PLACA:  DLG-9080 CHASSI:  93W245G3372008025")</f>
      </c>
      <c r="C115" s="4" t="inlineStr">
        <is>
          <t>Vendido</t>
        </is>
      </c>
      <c r="D115" s="4" t="inlineStr">
        <is>
          <t>44</t>
        </is>
      </c>
      <c r="E115" s="5" t="inlineStr">
        <is>
          <t>24.135,00</t>
        </is>
      </c>
      <c r="F115" s="4" t="inlineStr">
        <is>
          <t>500.00</t>
        </is>
      </c>
    </row>
    <row collapsed="false" customFormat="false" customHeight="false" hidden="false" ht="12.1" outlineLevel="0" r="116">
      <c r="A116" s="5" t="s">
        <f>=HYPERLINK("https://www.leilaoonline.net/lote/detalhe/1447", "106")</f>
      </c>
      <c r="B116" s="4" t="s">
        <f>=HYPERLINK("https://www.leilaoonline.net/lote/detalhe/1447", " FIAT/DUCATO MAXICARGO ANO/MOD,   2006/2007 COMBUSTÍVEL: DIESEL PLACA:  DUC-9359 CHASSI:  93W245G3372009980")</f>
      </c>
      <c r="C116" s="4" t="inlineStr">
        <is>
          <t>Vendido</t>
        </is>
      </c>
      <c r="D116" s="4" t="inlineStr">
        <is>
          <t>36</t>
        </is>
      </c>
      <c r="E116" s="5" t="inlineStr">
        <is>
          <t>24.645,00</t>
        </is>
      </c>
      <c r="F116" s="4" t="inlineStr">
        <is>
          <t>500.00</t>
        </is>
      </c>
    </row>
    <row collapsed="false" customFormat="false" customHeight="false" hidden="false" ht="12.1" outlineLevel="0" r="117">
      <c r="A117" s="5" t="s">
        <f>=HYPERLINK("https://www.leilaoonline.net/lote/detalhe/1450", "107")</f>
      </c>
      <c r="B117" s="4" t="s">
        <f>=HYPERLINK("https://www.leilaoonline.net/lote/detalhe/1450", " FIAT/DUCATO MAXICARGO ANO/MOD,   2006/2007 COMBUSTÍVEL: DIESEL PLACA:  DUC-9382 CHASSI:  93W245G3372009972")</f>
      </c>
      <c r="C117" s="4" t="inlineStr">
        <is>
          <t>Vendido</t>
        </is>
      </c>
      <c r="D117" s="4" t="inlineStr">
        <is>
          <t>41</t>
        </is>
      </c>
      <c r="E117" s="5" t="inlineStr">
        <is>
          <t>26.000,00</t>
        </is>
      </c>
      <c r="F117" s="4" t="inlineStr">
        <is>
          <t>500.00</t>
        </is>
      </c>
    </row>
    <row collapsed="false" customFormat="false" customHeight="false" hidden="false" ht="12.1" outlineLevel="0" r="118">
      <c r="A118" s="5" t="s">
        <f>=HYPERLINK("https://www.leilaoonline.net/lote/detalhe/1449", "108")</f>
      </c>
      <c r="B118" s="4" t="s">
        <f>=HYPERLINK("https://www.leilaoonline.net/lote/detalhe/1449", " FIAT/DUCATO MAXICARGO ANO/MOD,   2006/2007 COMBUSTÍVEL: DIESEL PLACA:  DUC-9390 CHASSI:  93W245G3372009511")</f>
      </c>
      <c r="C118" s="4" t="inlineStr">
        <is>
          <t>Vendido</t>
        </is>
      </c>
      <c r="D118" s="4" t="inlineStr">
        <is>
          <t>37</t>
        </is>
      </c>
      <c r="E118" s="5" t="inlineStr">
        <is>
          <t>26.335,00</t>
        </is>
      </c>
      <c r="F118" s="4" t="inlineStr">
        <is>
          <t>500.00</t>
        </is>
      </c>
    </row>
    <row collapsed="false" customFormat="false" customHeight="false" hidden="false" ht="12.1" outlineLevel="0" r="119">
      <c r="A119" s="5" t="s">
        <f>=HYPERLINK("https://www.leilaoonline.net/lote/detalhe/1452", "109")</f>
      </c>
      <c r="B119" s="4" t="s">
        <f>=HYPERLINK("https://www.leilaoonline.net/lote/detalhe/1452", " FIAT/DUCATO MAXICARGO ANO/MOD,   2006/2007 COMBUSTÍVEL: DIESEL PLACA:  DSL-9709 CHASSI:  93W245G3372008545")</f>
      </c>
      <c r="C119" s="4" t="inlineStr">
        <is>
          <t>Vendido</t>
        </is>
      </c>
      <c r="D119" s="4" t="inlineStr">
        <is>
          <t>43</t>
        </is>
      </c>
      <c r="E119" s="5" t="inlineStr">
        <is>
          <t>25.655,00</t>
        </is>
      </c>
      <c r="F119" s="4" t="inlineStr">
        <is>
          <t>500.00</t>
        </is>
      </c>
    </row>
    <row collapsed="false" customFormat="false" customHeight="false" hidden="false" ht="12.1" outlineLevel="0" r="120">
      <c r="A120" s="5" t="s">
        <f>=HYPERLINK("https://www.leilaoonline.net/lote/detalhe/1453", "110")</f>
      </c>
      <c r="B120" s="4" t="s">
        <f>=HYPERLINK("https://www.leilaoonline.net/lote/detalhe/1453", " ESTADO DE CONSERVAÇÃO:  RUIM QUANTIDADE:  199 DESCRIÇÃO:  MICROCOMPUTADORES, OBS: AS CPU SERÃO ACOMPANHADAS DE MONITORES LCD")</f>
      </c>
      <c r="C120" s="4" t="inlineStr">
        <is>
          <t>Vendido</t>
        </is>
      </c>
      <c r="D120" s="4" t="inlineStr">
        <is>
          <t>87</t>
        </is>
      </c>
      <c r="E120" s="5" t="inlineStr">
        <is>
          <t>12.800,00</t>
        </is>
      </c>
      <c r="F120" s="4" t="inlineStr">
        <is>
          <t>100.00</t>
        </is>
      </c>
    </row>
    <row collapsed="false" customFormat="false" customHeight="false" hidden="false" ht="12.1" outlineLevel="0" r="121">
      <c r="A121" s="5" t="s">
        <f>=HYPERLINK("https://www.leilaoonline.net/lote/detalhe/1455", "111")</f>
      </c>
      <c r="B121" s="4" t="s">
        <f>=HYPERLINK("https://www.leilaoonline.net/lote/detalhe/1455", " ESTADO DE CONSERVAÇÃO:  RUIM QUANTIDADE:  160 DESCRIÇÃO:  COMPUTADORES_LEITORES, OBS: AS CPU SERÃO ACOMPANHADAS DE MONITORES LCD")</f>
      </c>
      <c r="C121" s="4" t="inlineStr">
        <is>
          <t>Vendido</t>
        </is>
      </c>
      <c r="D121" s="4" t="inlineStr">
        <is>
          <t>69</t>
        </is>
      </c>
      <c r="E121" s="5" t="inlineStr">
        <is>
          <t>9.000,00</t>
        </is>
      </c>
      <c r="F121" s="4" t="inlineStr">
        <is>
          <t>100.00</t>
        </is>
      </c>
    </row>
    <row collapsed="false" customFormat="false" customHeight="false" hidden="false" ht="12.1" outlineLevel="0" r="122">
      <c r="A122" s="5" t="s">
        <f>=HYPERLINK("https://www.leilaoonline.net/lote/detalhe/1454", "112")</f>
      </c>
      <c r="B122" s="4" t="s">
        <f>=HYPERLINK("https://www.leilaoonline.net/lote/detalhe/1454", " ESTADO DE CONSERVAÇÃO:  RUIM QUANTIDADE:  100 DESCRIÇÃO:  COMPUTADORES, OBS: AS CPU SERÃO ACOMPANHADAS DE MONITORES LCD")</f>
      </c>
      <c r="C122" s="4" t="inlineStr">
        <is>
          <t>Vendido</t>
        </is>
      </c>
      <c r="D122" s="4" t="inlineStr">
        <is>
          <t>86</t>
        </is>
      </c>
      <c r="E122" s="5" t="inlineStr">
        <is>
          <t>10.800,00</t>
        </is>
      </c>
      <c r="F122" s="4" t="inlineStr">
        <is>
          <t>100.00</t>
        </is>
      </c>
    </row>
    <row collapsed="false" customFormat="false" customHeight="false" hidden="false" ht="12.1" outlineLevel="0" r="123">
      <c r="A123" s="5" t="s">
        <f>=HYPERLINK("https://www.leilaoonline.net/lote/detalhe/1458", "113")</f>
      </c>
      <c r="B123" s="4" t="s">
        <f>=HYPERLINK("https://www.leilaoonline.net/lote/detalhe/1458", " ESTADO DE CONSERVAÇÃO:  RUIM QUANTIDADE:  170 DESCRIÇÃO:  COMPUTADORES_LEITORES_CMC7,OBS: AS CPU SERÃO ACOMPANHADAS DE MONITORES LCD")</f>
      </c>
      <c r="C123" s="4" t="inlineStr">
        <is>
          <t>Vendido</t>
        </is>
      </c>
      <c r="D123" s="4" t="inlineStr">
        <is>
          <t>33</t>
        </is>
      </c>
      <c r="E123" s="5" t="inlineStr">
        <is>
          <t>5.300,00</t>
        </is>
      </c>
      <c r="F123" s="4" t="inlineStr">
        <is>
          <t>100.00</t>
        </is>
      </c>
    </row>
    <row collapsed="false" customFormat="false" customHeight="false" hidden="false" ht="12.1" outlineLevel="0" r="124">
      <c r="A124" s="5" t="s">
        <f>=HYPERLINK("https://www.leilaoonline.net/lote/detalhe/1456", "114")</f>
      </c>
      <c r="B124" s="4" t="s">
        <f>=HYPERLINK("https://www.leilaoonline.net/lote/detalhe/1456", " ESTADO DE CONSERVAÇÃO:  RUIM QUANTIDADE:  234 DESCRIÇÃO:  COMPUTADORES_LEITORES_CMC7_KIT MULTIMIDIA, OBS: AS CPU SERÃO ACOMPANHADAS DE MONITORES LCD")</f>
      </c>
      <c r="C124" s="4" t="inlineStr">
        <is>
          <t>Vendido</t>
        </is>
      </c>
      <c r="D124" s="4" t="inlineStr">
        <is>
          <t>39</t>
        </is>
      </c>
      <c r="E124" s="5" t="inlineStr">
        <is>
          <t>6.600,00</t>
        </is>
      </c>
      <c r="F124" s="4" t="inlineStr">
        <is>
          <t>100.00</t>
        </is>
      </c>
    </row>
    <row collapsed="false" customFormat="false" customHeight="false" hidden="false" ht="12.1" outlineLevel="0" r="125">
      <c r="A125" s="5" t="s">
        <f>=HYPERLINK("https://www.leilaoonline.net/lote/detalhe/1459", "115")</f>
      </c>
      <c r="B125" s="4" t="s">
        <f>=HYPERLINK("https://www.leilaoonline.net/lote/detalhe/1459", " ESTADO DE CONSERVAÇÃO:  BOM QUANTIDADE:  81 DESCRIÇÃO:  IMPRESSORAS CUPOM")</f>
      </c>
      <c r="C125" s="4" t="inlineStr">
        <is>
          <t>Vendido</t>
        </is>
      </c>
      <c r="D125" s="4" t="inlineStr">
        <is>
          <t>36</t>
        </is>
      </c>
      <c r="E125" s="5" t="inlineStr">
        <is>
          <t>7.923,00</t>
        </is>
      </c>
      <c r="F125" s="4" t="inlineStr">
        <is>
          <t>200.00</t>
        </is>
      </c>
    </row>
    <row collapsed="false" customFormat="false" customHeight="false" hidden="false" ht="12.1" outlineLevel="0" r="126">
      <c r="A126" s="5" t="s">
        <f>=HYPERLINK("https://www.leilaoonline.net/lote/detalhe/1457", "116")</f>
      </c>
      <c r="B126" s="4" t="s">
        <f>=HYPERLINK("https://www.leilaoonline.net/lote/detalhe/1457", " ESTADO DE CONSERVAÇÃO:  RUIM QUANTIDADE:  285 DESCRIÇÃO:  LEITORES CMC7")</f>
      </c>
      <c r="C126" s="4" t="inlineStr">
        <is>
          <t>Vendido</t>
        </is>
      </c>
      <c r="D126" s="4" t="inlineStr">
        <is>
          <t>3</t>
        </is>
      </c>
      <c r="E126" s="5" t="inlineStr">
        <is>
          <t>682,00</t>
        </is>
      </c>
      <c r="F126" s="4" t="inlineStr">
        <is>
          <t>100.00</t>
        </is>
      </c>
    </row>
    <row collapsed="false" customFormat="false" customHeight="false" hidden="false" ht="12.1" outlineLevel="0" r="127">
      <c r="A127" s="5" t="s">
        <f>=HYPERLINK("https://www.leilaoonline.net/lote/detalhe/1460", "117")</f>
      </c>
      <c r="B127" s="4" t="s">
        <f>=HYPERLINK("https://www.leilaoonline.net/lote/detalhe/1460", " ESTADO DE CONSERVAÇÃO:  RUIM QUANTIDADE:  150 DESCRIÇÃO:  EQUIPAMENTOS INF. DIVERSOS")</f>
      </c>
      <c r="C127" s="4" t="inlineStr">
        <is>
          <t>Vendido</t>
        </is>
      </c>
      <c r="D127" s="4" t="inlineStr">
        <is>
          <t>12</t>
        </is>
      </c>
      <c r="E127" s="5" t="inlineStr">
        <is>
          <t>2.400,00</t>
        </is>
      </c>
      <c r="F127" s="4" t="inlineStr">
        <is>
          <t>200.00</t>
        </is>
      </c>
    </row>
    <row collapsed="false" customFormat="false" customHeight="false" hidden="false" ht="12.1" outlineLevel="0" r="128">
      <c r="A128" s="5" t="s">
        <f>=HYPERLINK("https://www.leilaoonline.net/lote/detalhe/1462", "118")</f>
      </c>
      <c r="B128" s="4" t="s">
        <f>=HYPERLINK("https://www.leilaoonline.net/lote/detalhe/1462", " ESTADO DE CONSERVAÇÃO:  RUIM QUANTIDADE:  402 DESCRIÇÃO:  EQUIPAMENTOS INF. DIVERSOS")</f>
      </c>
      <c r="C128" s="4" t="inlineStr">
        <is>
          <t>Vendido</t>
        </is>
      </c>
      <c r="D128" s="4" t="inlineStr">
        <is>
          <t>23</t>
        </is>
      </c>
      <c r="E128" s="5" t="inlineStr">
        <is>
          <t>4.816,00</t>
        </is>
      </c>
      <c r="F128" s="4" t="inlineStr">
        <is>
          <t>200.00</t>
        </is>
      </c>
    </row>
    <row collapsed="false" customFormat="false" customHeight="false" hidden="false" ht="12.1" outlineLevel="0" r="129">
      <c r="A129" s="5" t="s">
        <f>=HYPERLINK("https://www.leilaoonline.net/lote/detalhe/1461", "119")</f>
      </c>
      <c r="B129" s="4" t="s">
        <f>=HYPERLINK("https://www.leilaoonline.net/lote/detalhe/1461", " ESTADO DE CONSERVAÇÃO:  RUIM/BOM QUANTIDADE:  175 DESCRIÇÃO:  COMPUTADORES_LEITORES_CMC7, OBS: AS CPU SERÃO ACOMPANHADAS DE MONITORES LCD")</f>
      </c>
      <c r="C129" s="4" t="inlineStr">
        <is>
          <t>Vendido</t>
        </is>
      </c>
      <c r="D129" s="4" t="inlineStr">
        <is>
          <t>46</t>
        </is>
      </c>
      <c r="E129" s="5" t="inlineStr">
        <is>
          <t>14.800,00</t>
        </is>
      </c>
      <c r="F129" s="4" t="inlineStr">
        <is>
          <t>200.00</t>
        </is>
      </c>
    </row>
    <row collapsed="false" customFormat="false" customHeight="false" hidden="false" ht="12.1" outlineLevel="0" r="130">
      <c r="A130" s="5" t="s">
        <f>=HYPERLINK("https://www.leilaoonline.net/lote/detalhe/1463", "120")</f>
      </c>
      <c r="B130" s="4" t="s">
        <f>=HYPERLINK("https://www.leilaoonline.net/lote/detalhe/1463", " ESTADO DE CONSERVAÇÃO:  RUIM/BOM QUANTIDADE:  149 DESCRIÇÃO:  COMPUTADORES_LEITORES, OBS: AS CPU SERÃO ACOMPANHADAS DE MONITORES LCD")</f>
      </c>
      <c r="C130" s="4" t="inlineStr">
        <is>
          <t>Vendido</t>
        </is>
      </c>
      <c r="D130" s="4" t="inlineStr">
        <is>
          <t>22</t>
        </is>
      </c>
      <c r="E130" s="5" t="inlineStr">
        <is>
          <t>6.220,00</t>
        </is>
      </c>
      <c r="F130" s="4" t="inlineStr">
        <is>
          <t>200.00</t>
        </is>
      </c>
    </row>
    <row collapsed="false" customFormat="false" customHeight="false" hidden="false" ht="12.1" outlineLevel="0" r="131">
      <c r="A131" s="5" t="s">
        <f>=HYPERLINK("https://www.leilaoonline.net/lote/detalhe/1468", "121")</f>
      </c>
      <c r="B131" s="4" t="s">
        <f>=HYPERLINK("https://www.leilaoonline.net/lote/detalhe/1468", " ESTADO DE CONSERVAÇÃO:  RUIM QUANTIDADE:  100 DESCRIÇÃO:  COMPUTADORES, OBS: AS CPU SERÃO ACOMPANHADAS DE MONITORES LCD")</f>
      </c>
      <c r="C131" s="4" t="inlineStr">
        <is>
          <t>Vendido</t>
        </is>
      </c>
      <c r="D131" s="4" t="inlineStr">
        <is>
          <t>25</t>
        </is>
      </c>
      <c r="E131" s="5" t="inlineStr">
        <is>
          <t>9.900,00</t>
        </is>
      </c>
      <c r="F131" s="4" t="inlineStr">
        <is>
          <t>200.00</t>
        </is>
      </c>
    </row>
    <row collapsed="false" customFormat="false" customHeight="false" hidden="false" ht="12.1" outlineLevel="0" r="132">
      <c r="A132" s="5" t="s">
        <f>=HYPERLINK("https://www.leilaoonline.net/lote/detalhe/1465", "122")</f>
      </c>
      <c r="B132" s="4" t="s">
        <f>=HYPERLINK("https://www.leilaoonline.net/lote/detalhe/1465", " ESTADO DE CONSERVAÇÃO:  RUIM QUANTIDADE:  291 DESCRIÇÃO:  MOBILIARIOS DIVERSOS")</f>
      </c>
      <c r="C132" s="4" t="inlineStr">
        <is>
          <t>Vendido</t>
        </is>
      </c>
      <c r="D132" s="4" t="inlineStr">
        <is>
          <t>5</t>
        </is>
      </c>
      <c r="E132" s="5" t="inlineStr">
        <is>
          <t>2.282,00</t>
        </is>
      </c>
      <c r="F132" s="4" t="inlineStr">
        <is>
          <t>200.00</t>
        </is>
      </c>
    </row>
    <row collapsed="false" customFormat="false" customHeight="false" hidden="false" ht="12.1" outlineLevel="0" r="133">
      <c r="A133" s="5" t="s">
        <f>=HYPERLINK("https://www.leilaoonline.net/lote/detalhe/1466", "123")</f>
      </c>
      <c r="B133" s="4" t="s">
        <f>=HYPERLINK("https://www.leilaoonline.net/lote/detalhe/1466", " ESTADO DE CONSERVAÇÃO:  RUIM QUANTIDADE:  200 DESCRIÇÃO:  MICROCOMPUTADORES_DIVERSOS, OBS: AS CPU SERÃO ACOMPANHADAS DE MONITORES LCD")</f>
      </c>
      <c r="C133" s="4" t="inlineStr">
        <is>
          <t>Vendido</t>
        </is>
      </c>
      <c r="D133" s="4" t="inlineStr">
        <is>
          <t>15</t>
        </is>
      </c>
      <c r="E133" s="5" t="inlineStr">
        <is>
          <t>6.800,00</t>
        </is>
      </c>
      <c r="F133" s="4" t="inlineStr">
        <is>
          <t>200.00</t>
        </is>
      </c>
    </row>
    <row collapsed="false" customFormat="false" customHeight="false" hidden="false" ht="12.1" outlineLevel="0" r="134">
      <c r="A134" s="5" t="s">
        <f>=HYPERLINK("https://www.leilaoonline.net/lote/detalhe/1467", "124")</f>
      </c>
      <c r="B134" s="4" t="s">
        <f>=HYPERLINK("https://www.leilaoonline.net/lote/detalhe/1467", " ESTADO DE CONSERVAÇÃO:  RUIM QUANTIDADE:  100 DESCRIÇÃO:  MICROCOMPUTADORES, OBS: AS CPU SERÃO ACOMPANHADAS DE MONITORES LCD")</f>
      </c>
      <c r="C134" s="4" t="inlineStr">
        <is>
          <t>Vendido</t>
        </is>
      </c>
      <c r="D134" s="4" t="inlineStr">
        <is>
          <t>13</t>
        </is>
      </c>
      <c r="E134" s="5" t="inlineStr">
        <is>
          <t>10.000,00</t>
        </is>
      </c>
      <c r="F134" s="4" t="inlineStr">
        <is>
          <t>200.00</t>
        </is>
      </c>
    </row>
    <row collapsed="false" customFormat="false" customHeight="false" hidden="false" ht="12.1" outlineLevel="0" r="135">
      <c r="A135" s="5" t="s">
        <f>=HYPERLINK("https://www.leilaoonline.net/lote/detalhe/1464", "125")</f>
      </c>
      <c r="B135" s="4" t="s">
        <f>=HYPERLINK("https://www.leilaoonline.net/lote/detalhe/1464", " ESTADO DE CONSERVAÇÃO:  RUIM QUANTIDADE:  100 DESCRIÇÃO:  EQUIPAMENTOS INF. DIVERSOS")</f>
      </c>
      <c r="C135" s="4" t="inlineStr">
        <is>
          <t>Vendido</t>
        </is>
      </c>
      <c r="D135" s="4" t="inlineStr">
        <is>
          <t>4</t>
        </is>
      </c>
      <c r="E135" s="5" t="inlineStr">
        <is>
          <t>450,00</t>
        </is>
      </c>
      <c r="F135" s="4" t="inlineStr">
        <is>
          <t>200.00</t>
        </is>
      </c>
    </row>
    <row collapsed="false" customFormat="false" customHeight="false" hidden="false" ht="12.1" outlineLevel="0" r="136">
      <c r="A136" s="5" t="s">
        <f>=HYPERLINK("https://www.leilaoonline.net/lote/detalhe/1471", "126")</f>
      </c>
      <c r="B136" s="4" t="s">
        <f>=HYPERLINK("https://www.leilaoonline.net/lote/detalhe/1471", " ESTADO DE CONSERVAÇÃO:  RUIM QUANTIDADE:  184 DESCRIÇÃO:  COMPUTADORES_CMC7_LEITORES, OBS: AS CPU SERÃO ACOMPANHADAS DE MONITORES LCD")</f>
      </c>
      <c r="C136" s="4" t="inlineStr">
        <is>
          <t>Vendido</t>
        </is>
      </c>
      <c r="D136" s="4" t="inlineStr">
        <is>
          <t>4</t>
        </is>
      </c>
      <c r="E136" s="5" t="inlineStr">
        <is>
          <t>9.900,00</t>
        </is>
      </c>
      <c r="F136" s="4" t="inlineStr">
        <is>
          <t>200.00</t>
        </is>
      </c>
    </row>
    <row collapsed="false" customFormat="false" customHeight="false" hidden="false" ht="12.1" outlineLevel="0" r="137">
      <c r="A137" s="5" t="s">
        <f>=HYPERLINK("https://www.leilaoonline.net/lote/detalhe/1469", "127")</f>
      </c>
      <c r="B137" s="4" t="s">
        <f>=HYPERLINK("https://www.leilaoonline.net/lote/detalhe/1469", " ESTADO DE CONSERVAÇÃO:  RUIM QUANTIDADE:  150 DESCRIÇÃO:  COMPUTADORES_LEITORES, OBS: AS CPU SERÃO ACOMPANHADAS DE MONITORES LCD")</f>
      </c>
      <c r="C137" s="4" t="inlineStr">
        <is>
          <t>Vendido</t>
        </is>
      </c>
      <c r="D137" s="4" t="inlineStr">
        <is>
          <t>6</t>
        </is>
      </c>
      <c r="E137" s="5" t="inlineStr">
        <is>
          <t>9.700,00</t>
        </is>
      </c>
      <c r="F137" s="4" t="inlineStr">
        <is>
          <t>50.00</t>
        </is>
      </c>
    </row>
    <row collapsed="false" customFormat="false" customHeight="false" hidden="false" ht="12.1" outlineLevel="0" r="138">
      <c r="A138" s="5" t="s">
        <f>=HYPERLINK("https://www.leilaoonline.net/lote/detalhe/1473", "128")</f>
      </c>
      <c r="B138" s="4" t="s">
        <f>=HYPERLINK("https://www.leilaoonline.net/lote/detalhe/1473", " ESTADO DE CONSERVAÇÃO:  RUIM QUANTIDADE:  100 DESCRIÇÃO:  COMPUTADORES,OBS: AS CPU SERÃO ACOMPANHADAS DE MONITORES LCD")</f>
      </c>
      <c r="C138" s="4" t="inlineStr">
        <is>
          <t>Vendido</t>
        </is>
      </c>
      <c r="D138" s="4" t="inlineStr">
        <is>
          <t>8</t>
        </is>
      </c>
      <c r="E138" s="5" t="inlineStr">
        <is>
          <t>10.300,00</t>
        </is>
      </c>
      <c r="F138" s="4" t="inlineStr">
        <is>
          <t>200.00</t>
        </is>
      </c>
    </row>
    <row collapsed="false" customFormat="false" customHeight="false" hidden="false" ht="12.1" outlineLevel="0" r="139">
      <c r="A139" s="5" t="s">
        <f>=HYPERLINK("https://www.leilaoonline.net/lote/detalhe/1470", "129")</f>
      </c>
      <c r="B139" s="4" t="s">
        <f>=HYPERLINK("https://www.leilaoonline.net/lote/detalhe/1470", " ESTADO DE CONSERVAÇÃO:  BOM QUANTIDADE:  100 DESCRIÇÃO:  COMPUTADORES_NOTEBOOKS, OBS:AS CPU SERÃO ACOMPANHADAS DE MONITORES LCD")</f>
      </c>
      <c r="C139" s="4" t="inlineStr">
        <is>
          <t>Vendido</t>
        </is>
      </c>
      <c r="D139" s="4" t="inlineStr">
        <is>
          <t>45</t>
        </is>
      </c>
      <c r="E139" s="5" t="inlineStr">
        <is>
          <t>15.700,00</t>
        </is>
      </c>
      <c r="F139" s="4" t="inlineStr">
        <is>
          <t>200.00</t>
        </is>
      </c>
    </row>
    <row collapsed="false" customFormat="false" customHeight="false" hidden="false" ht="12.1" outlineLevel="0" r="140">
      <c r="A140" s="5" t="s">
        <f>=HYPERLINK("https://www.leilaoonline.net/lote/detalhe/1472", "130")</f>
      </c>
      <c r="B140" s="4" t="s">
        <f>=HYPERLINK("https://www.leilaoonline.net/lote/detalhe/1472", " ESTADO DE CONSERVAÇÃO:  RUIM/BOM QUANTIDADE:  220 DESCRIÇÃO:  IMPRESSORAS_CMC7_LEITORES")</f>
      </c>
      <c r="C140" s="4" t="inlineStr">
        <is>
          <t>Vendido</t>
        </is>
      </c>
      <c r="D140" s="4" t="inlineStr">
        <is>
          <t>16</t>
        </is>
      </c>
      <c r="E140" s="5" t="inlineStr">
        <is>
          <t>5.600,00</t>
        </is>
      </c>
      <c r="F140" s="4" t="inlineStr">
        <is>
          <t>200.00</t>
        </is>
      </c>
    </row>
    <row collapsed="false" customFormat="false" customHeight="false" hidden="false" ht="12.1" outlineLevel="0" r="141">
      <c r="A141" s="5" t="s">
        <f>=HYPERLINK("https://www.leilaoonline.net/lote/detalhe/1476", "131")</f>
      </c>
      <c r="B141" s="4" t="s">
        <f>=HYPERLINK("https://www.leilaoonline.net/lote/detalhe/1476", " ESTADO DE CONSERVAÇÃO:  RUIM/BOM QUANTIDADE:  100 DESCRIÇÃO:  IMPRESSORAS_CMC7")</f>
      </c>
      <c r="C141" s="4" t="inlineStr">
        <is>
          <t>Vendido</t>
        </is>
      </c>
      <c r="D141" s="4" t="inlineStr">
        <is>
          <t>30</t>
        </is>
      </c>
      <c r="E141" s="5" t="inlineStr">
        <is>
          <t>9.200,00</t>
        </is>
      </c>
      <c r="F141" s="4" t="inlineStr">
        <is>
          <t>200.00</t>
        </is>
      </c>
    </row>
    <row collapsed="false" customFormat="false" customHeight="false" hidden="false" ht="12.1" outlineLevel="0" r="142">
      <c r="A142" s="5" t="s">
        <f>=HYPERLINK("https://www.leilaoonline.net/lote/detalhe/1478", "132")</f>
      </c>
      <c r="B142" s="4" t="s">
        <f>=HYPERLINK("https://www.leilaoonline.net/lote/detalhe/1478", " ESTADO DE CONSERVAÇÃO:  RUIM QUANTIDADE:  100 DESCRIÇÃO:  COMPUTADORES, AS CPU SERÃO ACOMPANHADAS DE MONITORES LCD")</f>
      </c>
      <c r="C142" s="4" t="inlineStr">
        <is>
          <t>Vendido</t>
        </is>
      </c>
      <c r="D142" s="4" t="inlineStr">
        <is>
          <t>42</t>
        </is>
      </c>
      <c r="E142" s="5" t="inlineStr">
        <is>
          <t>11.400,00</t>
        </is>
      </c>
      <c r="F142" s="4" t="inlineStr">
        <is>
          <t>200.00</t>
        </is>
      </c>
    </row>
    <row collapsed="false" customFormat="false" customHeight="false" hidden="false" ht="12.1" outlineLevel="0" r="143">
      <c r="A143" s="5" t="s">
        <f>=HYPERLINK("https://www.leilaoonline.net/lote/detalhe/1477", "134")</f>
      </c>
      <c r="B143" s="4" t="s">
        <f>=HYPERLINK("https://www.leilaoonline.net/lote/detalhe/1477", " ESTADO DE CONSERVAÇÃO:  RUIM QUANTIDADE:  130 DESCRIÇÃO:  MOBILIARIOS DIVERSOS")</f>
      </c>
      <c r="C143" s="4" t="inlineStr">
        <is>
          <t>Vendido</t>
        </is>
      </c>
      <c r="D143" s="4" t="inlineStr">
        <is>
          <t>15</t>
        </is>
      </c>
      <c r="E143" s="5" t="inlineStr">
        <is>
          <t>2.469,00</t>
        </is>
      </c>
      <c r="F143" s="4" t="inlineStr">
        <is>
          <t>201.00</t>
        </is>
      </c>
    </row>
    <row collapsed="false" customFormat="false" customHeight="false" hidden="false" ht="12.1" outlineLevel="0" r="144">
      <c r="A144" s="5" t="s">
        <f>=HYPERLINK("https://www.leilaoonline.net/lote/detalhe/1474", "135")</f>
      </c>
      <c r="B144" s="4" t="s">
        <f>=HYPERLINK("https://www.leilaoonline.net/lote/detalhe/1474", " ESTADO DE CONSERVAÇÃO:  RUIM QUANTIDADE:  200 DESCRIÇÃO:  MOBILIARIOS DIVERSOS")</f>
      </c>
      <c r="C144" s="4" t="inlineStr">
        <is>
          <t>Vendido</t>
        </is>
      </c>
      <c r="D144" s="4" t="inlineStr">
        <is>
          <t>2</t>
        </is>
      </c>
      <c r="E144" s="5" t="inlineStr">
        <is>
          <t>517,00</t>
        </is>
      </c>
      <c r="F144" s="4" t="inlineStr">
        <is>
          <t>203.00</t>
        </is>
      </c>
    </row>
    <row collapsed="false" customFormat="false" customHeight="false" hidden="false" ht="12.1" outlineLevel="0" r="145">
      <c r="A145" s="5" t="s">
        <f>=HYPERLINK("https://www.leilaoonline.net/lote/detalhe/1475", "136")</f>
      </c>
      <c r="B145" s="4" t="s">
        <f>=HYPERLINK("https://www.leilaoonline.net/lote/detalhe/1475", " ESTADO DE CONSERVAÇÃO:  RUIM QUANTIDADE:  50 DESCRIÇÃO:  MOBILIARIOS DIVERSOS")</f>
      </c>
      <c r="C145" s="4" t="inlineStr">
        <is>
          <t>Vendido</t>
        </is>
      </c>
      <c r="D145" s="4" t="inlineStr">
        <is>
          <t>9</t>
        </is>
      </c>
      <c r="E145" s="5" t="inlineStr">
        <is>
          <t>655,00</t>
        </is>
      </c>
      <c r="F145" s="4" t="inlineStr">
        <is>
          <t>200.00</t>
        </is>
      </c>
    </row>
    <row collapsed="false" customFormat="false" customHeight="false" hidden="false" ht="12.1" outlineLevel="0" r="146">
      <c r="A146" s="5" t="s">
        <f>=HYPERLINK("https://www.leilaoonline.net/lote/detalhe/1479", "137")</f>
      </c>
      <c r="B146" s="4" t="s">
        <f>=HYPERLINK("https://www.leilaoonline.net/lote/detalhe/1479", " ESTADO DE CONSERVAÇÃO:  RUIM QUANTIDADE:  100 DESCRIÇÃO:  MOBILIARIOS DIVERSOS")</f>
      </c>
      <c r="C146" s="4" t="inlineStr">
        <is>
          <t>Vendido</t>
        </is>
      </c>
      <c r="D146" s="4" t="inlineStr">
        <is>
          <t>17</t>
        </is>
      </c>
      <c r="E146" s="5" t="inlineStr">
        <is>
          <t>1.745,00</t>
        </is>
      </c>
      <c r="F146" s="4" t="inlineStr">
        <is>
          <t>200.00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2026-07-02T00:36:04.00Z</dcterms:created>
  <dc:creator>Tellks Tecnologia</dc:creator>
  <cp:revision>0</cp:revision>
</cp:coreProperties>
</file>