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0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MISCELÂNEA DE LOTES. CONFIRA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03/06/2025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=HYPERLINK("https://www.leilaoonline.net/lote/detalhe/281077", "002")</f>
      </c>
      <c r="B11" s="4" t="s">
        <f>=HYPERLINK("https://www.leilaoonline.net/lote/detalhe/281077", " FIAT/FIORINO 1.4 ANO 2014/2015 - FLEX- COR BRANCA - FUNCIONANDO")</f>
      </c>
      <c r="C11" s="4" t="inlineStr">
        <is>
          <t>Não vendido</t>
        </is>
      </c>
      <c r="D11" s="4" t="inlineStr">
        <is>
          <t>6</t>
        </is>
      </c>
      <c r="E11" s="5" t="inlineStr">
        <is>
          <t>20.700,00</t>
        </is>
      </c>
      <c r="F11" s="4" t="inlineStr">
        <is>
          <t>450.00</t>
        </is>
      </c>
    </row>
    <row collapsed="false" customFormat="false" customHeight="false" hidden="false" ht="12.1" outlineLevel="0" r="12">
      <c r="A12" s="5" t="s">
        <f>=HYPERLINK("https://www.leilaoonline.net/lote/detalhe/281091", "003")</f>
      </c>
      <c r="B12" s="4" t="s">
        <f>=HYPERLINK("https://www.leilaoonline.net/lote/detalhe/281091", "VW/GOL CL 1.6 MI  ANO 1998/1999 GASOLINA COR BRANCA- FUNCIONANDO (no estado)")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6.000,00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=HYPERLINK("https://www.leilaoonline.net/lote/detalhe/281092", "004")</f>
      </c>
      <c r="B13" s="4" t="s">
        <f>=HYPERLINK("https://www.leilaoonline.net/lote/detalhe/281092", "TOYOTA/RAV4 ANO 2001/2002 - GASOLINA - COR PRATA - FUNCIONANDO")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9.500,00</t>
        </is>
      </c>
      <c r="F13" s="4" t="inlineStr">
        <is>
          <t>350.00</t>
        </is>
      </c>
    </row>
    <row collapsed="false" customFormat="false" customHeight="false" hidden="false" ht="12.1" outlineLevel="0" r="14">
      <c r="A14" s="5" t="s">
        <f>=HYPERLINK("https://www.leilaoonline.net/lote/detalhe/281093", "005")</f>
      </c>
      <c r="B14" s="4" t="s">
        <f>=HYPERLINK("https://www.leilaoonline.net/lote/detalhe/281093", "TOYOTA /HILUX CD4 4X2 SRV - ANO 2007/2008 - COR CINZA - DIESEL - FUNCIONANDO")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39.000,00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=HYPERLINK("https://www.leilaoonline.net/lote/detalhe/281039", "006")</f>
      </c>
      <c r="B15" s="4" t="s">
        <f>=HYPERLINK("https://www.leilaoonline.net/lote/detalhe/281039", "[ VÍDEO ] QUIOSQUE 1")</f>
      </c>
      <c r="C15" s="4" t="inlineStr">
        <is>
          <t>Vendido</t>
        </is>
      </c>
      <c r="D15" s="4" t="inlineStr">
        <is>
          <t>2</t>
        </is>
      </c>
      <c r="E15" s="5" t="inlineStr">
        <is>
          <t>1.500,00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=HYPERLINK("https://www.leilaoonline.net/lote/detalhe/281040", "007")</f>
      </c>
      <c r="B16" s="4" t="s">
        <f>=HYPERLINK("https://www.leilaoonline.net/lote/detalhe/281040", "QUIOSQUE 2")</f>
      </c>
      <c r="C16" s="4" t="inlineStr">
        <is>
          <t>Lote retirado</t>
        </is>
      </c>
      <c r="D16" s="4" t="inlineStr">
        <is>
          <t>0</t>
        </is>
      </c>
      <c r="E16" s="5" t="inlineStr">
        <is>
          <t>350,00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=HYPERLINK("https://www.leilaoonline.net/lote/detalhe/281041", "008")</f>
      </c>
      <c r="B17" s="4" t="s">
        <f>=HYPERLINK("https://www.leilaoonline.net/lote/detalhe/281041", "[ VÍDEO ] QUIOSQUE 3")</f>
      </c>
      <c r="C17" s="4" t="inlineStr">
        <is>
          <t>Lote retirado</t>
        </is>
      </c>
      <c r="D17" s="4" t="inlineStr">
        <is>
          <t>0</t>
        </is>
      </c>
      <c r="E17" s="5" t="inlineStr">
        <is>
          <t>350,00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=HYPERLINK("https://www.leilaoonline.net/lote/detalhe/280899", "009")</f>
      </c>
      <c r="B18" s="4" t="s">
        <f>=HYPERLINK("https://www.leilaoonline.net/lote/detalhe/280899", " Bancada de teste Wabco")</f>
      </c>
      <c r="C18" s="4" t="inlineStr">
        <is>
          <t>Vendido</t>
        </is>
      </c>
      <c r="D18" s="4" t="inlineStr">
        <is>
          <t>1</t>
        </is>
      </c>
      <c r="E18" s="5" t="inlineStr">
        <is>
          <t>10.000,00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=HYPERLINK("https://www.leilaoonline.net/lote/detalhe/280903", "010")</f>
      </c>
      <c r="B19" s="4" t="s">
        <f>=HYPERLINK("https://www.leilaoonline.net/lote/detalhe/280903", " Lote com Placas de Computador, processadores, roteadores, gabinetes de TV, cooler, modem, fontes, leitores de CD/DVD/ e leitores de cartão. Veja relação de itens.")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3.500,00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=HYPERLINK("https://www.leilaoonline.net/lote/detalhe/280905", "011")</f>
      </c>
      <c r="B20" s="4" t="s">
        <f>=HYPERLINK("https://www.leilaoonline.net/lote/detalhe/280905", " Lote com TVs, Placas de TVs, autofalantes de TVs, Placas de wi-fi, PLACA DE CAPTURA PIXEVIEW, e Placas Diversas. Veja relação de itens.")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=HYPERLINK("https://www.leilaoonline.net/lote/detalhe/280897", "012")</f>
      </c>
      <c r="B21" s="4" t="s">
        <f>=HYPERLINK("https://www.leilaoonline.net/lote/detalhe/280897", "1 contêiner de 6 mts")</f>
      </c>
      <c r="C21" s="4" t="inlineStr">
        <is>
          <t>Lote retirado</t>
        </is>
      </c>
      <c r="D21" s="4" t="inlineStr">
        <is>
          <t>0</t>
        </is>
      </c>
      <c r="E21" s="5" t="inlineStr">
        <is>
          <t>8.400,00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=HYPERLINK("https://www.leilaoonline.net/lote/detalhe/280910", "013")</f>
      </c>
      <c r="B22" s="4" t="s">
        <f>=HYPERLINK("https://www.leilaoonline.net/lote/detalhe/280910", " Acessórios Diversos - Pós hospitalares - Vide relação em anexo.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=HYPERLINK("https://www.leilaoonline.net/lote/detalhe/281972", "014")</f>
      </c>
      <c r="B23" s="4" t="s">
        <f>=HYPERLINK("https://www.leilaoonline.net/lote/detalhe/281972", "02 RODAS COM PNEUS - MEDIDA 235/75-15 - PARA F1000")</f>
      </c>
      <c r="C23" s="4" t="inlineStr">
        <is>
          <t>Vendido</t>
        </is>
      </c>
      <c r="D23" s="4" t="inlineStr">
        <is>
          <t>1</t>
        </is>
      </c>
      <c r="E23" s="5" t="inlineStr">
        <is>
          <t>850,00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=HYPERLINK("https://www.leilaoonline.net/lote/detalhe/280982", "017")</f>
      </c>
      <c r="B24" s="4" t="s">
        <f>=HYPERLINK("https://www.leilaoonline.net/lote/detalhe/280982", " BARRIL DE CARVALHO DE 200 LITROS.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=HYPERLINK("https://www.leilaoonline.net/lote/detalhe/280896", "019")</f>
      </c>
      <c r="B25" s="4" t="s">
        <f>=HYPERLINK("https://www.leilaoonline.net/lote/detalhe/280896", "Caixa de direção de paleteira. Sem teste")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=HYPERLINK("https://www.leilaoonline.net/lote/detalhe/280895", "020")</f>
      </c>
      <c r="B26" s="4" t="s">
        <f>=HYPERLINK("https://www.leilaoonline.net/lote/detalhe/280895", "Lote de manequins de fibra com avarias.")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=HYPERLINK("https://www.leilaoonline.net/lote/detalhe/280914", "023")</f>
      </c>
      <c r="B27" s="4" t="s">
        <f>=HYPERLINK("https://www.leilaoonline.net/lote/detalhe/280914", "APROX. 142 ITENS: IMPRESSORAS, MONITORES, SCANER. CONFIRA RELAÇÃO")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=HYPERLINK("https://www.leilaoonline.net/lote/detalhe/280916", "042")</f>
      </c>
      <c r="B28" s="4" t="s">
        <f>=HYPERLINK("https://www.leilaoonline.net/lote/detalhe/280916", " 01 UN. - MOTOR 10 HP 380/660")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1.900,00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=HYPERLINK("https://www.leilaoonline.net/lote/detalhe/280918", "043")</f>
      </c>
      <c r="B29" s="4" t="s">
        <f>=HYPERLINK("https://www.leilaoonline.net/lote/detalhe/280918", " 01 UN. - MOTOR 10 HP 380/660")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1.900,00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=HYPERLINK("https://www.leilaoonline.net/lote/detalhe/280917", "044")</f>
      </c>
      <c r="B30" s="4" t="s">
        <f>=HYPERLINK("https://www.leilaoonline.net/lote/detalhe/280917", " 50 BONÉS SORTIDOS")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600,00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=HYPERLINK("https://www.leilaoonline.net/lote/detalhe/280984", "045")</f>
      </c>
      <c r="B31" s="4" t="s">
        <f>=HYPERLINK("https://www.leilaoonline.net/lote/detalhe/280984", "COMPRESSOR DE AR INSENTO DE OLEO")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320,00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=HYPERLINK("https://www.leilaoonline.net/lote/detalhe/280985", "046")</f>
      </c>
      <c r="B32" s="4" t="s">
        <f>=HYPERLINK("https://www.leilaoonline.net/lote/detalhe/280985", "APROX. 330 UNIDADES  RÉGUA ACRILICA 50CM")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=HYPERLINK("https://www.leilaoonline.net/lote/detalhe/280986", "047")</f>
      </c>
      <c r="B33" s="4" t="s">
        <f>=HYPERLINK("https://www.leilaoonline.net/lote/detalhe/280986", "APROX. 250 UNIDADES APOIO DE TECLADO E MOUSE  - Medidas : 66x33x3")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=HYPERLINK("https://www.leilaoonline.net/lote/detalhe/280915", "048")</f>
      </c>
      <c r="B34" s="4" t="s">
        <f>=HYPERLINK("https://www.leilaoonline.net/lote/detalhe/280915", " 02 FRITADEIRAS A GÁS")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2.100,00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=HYPERLINK("https://www.leilaoonline.net/lote/detalhe/280941", "055")</f>
      </c>
      <c r="B35" s="4" t="s">
        <f>=HYPERLINK("https://www.leilaoonline.net/lote/detalhe/280941", "CARRETINHA ESPETEIRA A GÁS - SEM PLACA - COM NOTA FISCAL")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2.900,00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=HYPERLINK("https://www.leilaoonline.net/lote/detalhe/280943", "061")</f>
      </c>
      <c r="B36" s="4" t="s">
        <f>=HYPERLINK("https://www.leilaoonline.net/lote/detalhe/280943", " 5 LAVADORAS - ACOMPANHA 5 MANGUEIRAS COM PISTOLA. SUCATA")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400,00</t>
        </is>
      </c>
      <c r="F36" s="4" t="inlineStr">
        <is>
          <t>30.00</t>
        </is>
      </c>
    </row>
    <row collapsed="false" customFormat="false" customHeight="false" hidden="false" ht="12.1" outlineLevel="0" r="37">
      <c r="A37" s="5" t="s">
        <f>=HYPERLINK("https://www.leilaoonline.net/lote/detalhe/280944", "062")</f>
      </c>
      <c r="B37" s="4" t="s">
        <f>=HYPERLINK("https://www.leilaoonline.net/lote/detalhe/280944", " 5 LAVADORAS - ACOMPANHA 5 MANGUEIRAS COM PISTOLA. SUCATA")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400,00</t>
        </is>
      </c>
      <c r="F37" s="4" t="inlineStr">
        <is>
          <t>30.00</t>
        </is>
      </c>
    </row>
    <row collapsed="false" customFormat="false" customHeight="false" hidden="false" ht="12.1" outlineLevel="0" r="38">
      <c r="A38" s="5" t="s">
        <f>=HYPERLINK("https://www.leilaoonline.net/lote/detalhe/280942", "063")</f>
      </c>
      <c r="B38" s="4" t="s">
        <f>=HYPERLINK("https://www.leilaoonline.net/lote/detalhe/280942", " 5 LAVADORAS - ACOMPANHA 5 MANGUEIRAS COM PISTOLA. SUCATA")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400,00</t>
        </is>
      </c>
      <c r="F38" s="4" t="inlineStr">
        <is>
          <t>30.00</t>
        </is>
      </c>
    </row>
    <row collapsed="false" customFormat="false" customHeight="false" hidden="false" ht="12.1" outlineLevel="0" r="39">
      <c r="A39" s="5" t="s">
        <f>=HYPERLINK("https://www.leilaoonline.net/lote/detalhe/280957", "066")</f>
      </c>
      <c r="B39" s="4" t="s">
        <f>=HYPERLINK("https://www.leilaoonline.net/lote/detalhe/280957", " Bomba inox com motor trifásico")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3.500,00</t>
        </is>
      </c>
      <c r="F39" s="4" t="inlineStr">
        <is>
          <t>350.00</t>
        </is>
      </c>
    </row>
    <row collapsed="false" customFormat="false" customHeight="false" hidden="false" ht="12.1" outlineLevel="0" r="40">
      <c r="A40" s="5" t="s">
        <f>=HYPERLINK("https://www.leilaoonline.net/lote/detalhe/280949", "067")</f>
      </c>
      <c r="B40" s="4" t="s">
        <f>=HYPERLINK("https://www.leilaoonline.net/lote/detalhe/280949", " Máquina de café /capuccino 110 v")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220,00</t>
        </is>
      </c>
      <c r="F40" s="4" t="inlineStr">
        <is>
          <t>75.00</t>
        </is>
      </c>
    </row>
    <row collapsed="false" customFormat="false" customHeight="false" hidden="false" ht="12.1" outlineLevel="0" r="41">
      <c r="A41" s="5" t="s">
        <f>=HYPERLINK("https://www.leilaoonline.net/lote/detalhe/280945", "068")</f>
      </c>
      <c r="B41" s="4" t="s">
        <f>=HYPERLINK("https://www.leilaoonline.net/lote/detalhe/280945", " 30 lâmpadas para abajur 110 e 220V")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120,00</t>
        </is>
      </c>
      <c r="F41" s="4" t="inlineStr">
        <is>
          <t>30.00</t>
        </is>
      </c>
    </row>
    <row collapsed="false" customFormat="false" customHeight="false" hidden="false" ht="12.1" outlineLevel="0" r="42">
      <c r="A42" s="5" t="s">
        <f>=HYPERLINK("https://www.leilaoonline.net/lote/detalhe/280956", "080")</f>
      </c>
      <c r="B42" s="4" t="s">
        <f>=HYPERLINK("https://www.leilaoonline.net/lote/detalhe/280956", " Prateleiras de aço")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380,00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=HYPERLINK("https://www.leilaoonline.net/lote/detalhe/280946", "087")</f>
      </c>
      <c r="B43" s="4" t="s">
        <f>=HYPERLINK("https://www.leilaoonline.net/lote/detalhe/280946", " Injetora de poliuretano precisa de reparos")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450.00</t>
        </is>
      </c>
    </row>
    <row collapsed="false" customFormat="false" customHeight="false" hidden="false" ht="12.1" outlineLevel="0" r="44">
      <c r="A44" s="5" t="s">
        <f>=HYPERLINK("https://www.leilaoonline.net/lote/detalhe/280953", "089")</f>
      </c>
      <c r="B44" s="4" t="s">
        <f>=HYPERLINK("https://www.leilaoonline.net/lote/detalhe/280953", " Dois projetores antigos")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300,00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=HYPERLINK("https://www.leilaoonline.net/lote/detalhe/280954", "090")</f>
      </c>
      <c r="B45" s="4" t="s">
        <f>=HYPERLINK("https://www.leilaoonline.net/lote/detalhe/280954", " Caixa registradora ano 70")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600,00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=HYPERLINK("https://www.leilaoonline.net/lote/detalhe/280952", "091")</f>
      </c>
      <c r="B46" s="4" t="s">
        <f>=HYPERLINK("https://www.leilaoonline.net/lote/detalhe/280952", " Suqueira antiga 110v")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550,00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=HYPERLINK("https://www.leilaoonline.net/lote/detalhe/280950", "092")</f>
      </c>
      <c r="B47" s="4" t="s">
        <f>=HYPERLINK("https://www.leilaoonline.net/lote/detalhe/280950", " Máquina de sorvete e milk shake 220 v - sem teste no estado")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6.000,00</t>
        </is>
      </c>
      <c r="F47" s="4" t="inlineStr">
        <is>
          <t>450.00</t>
        </is>
      </c>
    </row>
    <row collapsed="false" customFormat="false" customHeight="false" hidden="false" ht="12.1" outlineLevel="0" r="48">
      <c r="A48" s="5" t="s">
        <f>=HYPERLINK("https://www.leilaoonline.net/lote/detalhe/280951", "093")</f>
      </c>
      <c r="B48" s="4" t="s">
        <f>=HYPERLINK("https://www.leilaoonline.net/lote/detalhe/280951", " Máquina de café /capuccino 110 v")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220,00</t>
        </is>
      </c>
      <c r="F48" s="4" t="inlineStr">
        <is>
          <t>75.00</t>
        </is>
      </c>
    </row>
    <row collapsed="false" customFormat="false" customHeight="false" hidden="false" ht="12.1" outlineLevel="0" r="49">
      <c r="A49" s="5" t="s">
        <f>=HYPERLINK("https://www.leilaoonline.net/lote/detalhe/280955", "094")</f>
      </c>
      <c r="B49" s="4" t="s">
        <f>=HYPERLINK("https://www.leilaoonline.net/lote/detalhe/280955", " 30 lâmpadas para abajur 110 e 220V")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120,00</t>
        </is>
      </c>
      <c r="F49" s="4" t="inlineStr">
        <is>
          <t>30.00</t>
        </is>
      </c>
    </row>
    <row collapsed="false" customFormat="false" customHeight="false" hidden="false" ht="12.1" outlineLevel="0" r="50">
      <c r="A50" s="5" t="s">
        <f>=HYPERLINK("https://www.leilaoonline.net/lote/detalhe/280948", "095")</f>
      </c>
      <c r="B50" s="4" t="s">
        <f>=HYPERLINK("https://www.leilaoonline.net/lote/detalhe/280948", " Sucata de carburadores aprox.50 peças")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380,00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=HYPERLINK("https://www.leilaoonline.net/lote/detalhe/280947", "097")</f>
      </c>
      <c r="B51" s="4" t="s">
        <f>=HYPERLINK("https://www.leilaoonline.net/lote/detalhe/280947", " 6 unid.Base de tv")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150,00</t>
        </is>
      </c>
      <c r="F51" s="4" t="inlineStr">
        <is>
          <t>30.00</t>
        </is>
      </c>
    </row>
    <row collapsed="false" customFormat="false" customHeight="false" hidden="false" ht="12.1" outlineLevel="0" r="52">
      <c r="A52" s="5" t="s">
        <f>=HYPERLINK("https://www.leilaoonline.net/lote/detalhe/280983", "098")</f>
      </c>
      <c r="B52" s="4" t="s">
        <f>=HYPERLINK("https://www.leilaoonline.net/lote/detalhe/280983", "Conjunto de 4 bancos +Mesa refrigerada  220 v com balde  funcionando 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2.500,00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=HYPERLINK("https://www.leilaoonline.net/lote/detalhe/281026", "099")</f>
      </c>
      <c r="B53" s="4" t="s">
        <f>=HYPERLINK("https://www.leilaoonline.net/lote/detalhe/281026", " Multi split springer dutado 4 tr 220 v trifásico")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4.800,00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=HYPERLINK("https://www.leilaoonline.net/lote/detalhe/281027", "101")</f>
      </c>
      <c r="B54" s="4" t="s">
        <f>=HYPERLINK("https://www.leilaoonline.net/lote/detalhe/281027", " churrasqueira eletrica 110 v Arke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580,00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=HYPERLINK("https://www.leilaoonline.net/lote/detalhe/281033", "102")</f>
      </c>
      <c r="B55" s="4" t="s">
        <f>=HYPERLINK("https://www.leilaoonline.net/lote/detalhe/281033", " 4 enceradeiras industrial")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850,00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=HYPERLINK("https://www.leilaoonline.net/lote/detalhe/281035", "103")</f>
      </c>
      <c r="B56" s="4" t="s">
        <f>=HYPERLINK("https://www.leilaoonline.net/lote/detalhe/281035", " Coifa galvanizada 2 metros")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850,00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=HYPERLINK("https://www.leilaoonline.net/lote/detalhe/281037", "104")</f>
      </c>
      <c r="B57" s="4" t="s">
        <f>=HYPERLINK("https://www.leilaoonline.net/lote/detalhe/281037", " purificador")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20.00</t>
        </is>
      </c>
    </row>
    <row collapsed="false" customFormat="false" customHeight="false" hidden="false" ht="12.1" outlineLevel="0" r="58">
      <c r="A58" s="5" t="s">
        <f>=HYPERLINK("https://www.leilaoonline.net/lote/detalhe/281028", "105")</f>
      </c>
      <c r="B58" s="4" t="s">
        <f>=HYPERLINK("https://www.leilaoonline.net/lote/detalhe/281028", " aprox. 60 unidades meias adulto cano médio")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10.00</t>
        </is>
      </c>
    </row>
    <row collapsed="false" customFormat="false" customHeight="false" hidden="false" ht="12.1" outlineLevel="0" r="59">
      <c r="A59" s="5" t="s">
        <f>=HYPERLINK("https://www.leilaoonline.net/lote/detalhe/281022", "106")</f>
      </c>
      <c r="B59" s="4" t="s">
        <f>=HYPERLINK("https://www.leilaoonline.net/lote/detalhe/281022", " 3 pçs para chopeira torneiras e extratora")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380,00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=HYPERLINK("https://www.leilaoonline.net/lote/detalhe/281029", "107")</f>
      </c>
      <c r="B60" s="4" t="s">
        <f>=HYPERLINK("https://www.leilaoonline.net/lote/detalhe/281029", " Helice de inox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780,00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=HYPERLINK("https://www.leilaoonline.net/lote/detalhe/281025", "108")</f>
      </c>
      <c r="B61" s="4" t="s">
        <f>=HYPERLINK("https://www.leilaoonline.net/lote/detalhe/281025", " Checkaut 2 metros")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750,00</t>
        </is>
      </c>
      <c r="F61" s="4" t="inlineStr">
        <is>
          <t>30.00</t>
        </is>
      </c>
    </row>
    <row collapsed="false" customFormat="false" customHeight="false" hidden="false" ht="12.1" outlineLevel="0" r="62">
      <c r="A62" s="5" t="s">
        <f>=HYPERLINK("https://www.leilaoonline.net/lote/detalhe/281021", "109")</f>
      </c>
      <c r="B62" s="4" t="s">
        <f>=HYPERLINK("https://www.leilaoonline.net/lote/detalhe/281021", " Fogão lofra italiano")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2.900,00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=HYPERLINK("https://www.leilaoonline.net/lote/detalhe/281019", "110")</f>
      </c>
      <c r="B63" s="4" t="s">
        <f>=HYPERLINK("https://www.leilaoonline.net/lote/detalhe/281019", " Joape de parede 220v")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670,00</t>
        </is>
      </c>
      <c r="F63" s="4" t="inlineStr">
        <is>
          <t>20.00</t>
        </is>
      </c>
    </row>
    <row collapsed="false" customFormat="false" customHeight="false" hidden="false" ht="12.1" outlineLevel="0" r="64">
      <c r="A64" s="5" t="s">
        <f>=HYPERLINK("https://www.leilaoonline.net/lote/detalhe/281032", "111")</f>
      </c>
      <c r="B64" s="4" t="s">
        <f>=HYPERLINK("https://www.leilaoonline.net/lote/detalhe/281032", " aprox. 50 unidades sortidas de capas iphone modelos Xr/12 mini/12 pro/11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380,00</t>
        </is>
      </c>
      <c r="F64" s="4" t="inlineStr">
        <is>
          <t>20.00</t>
        </is>
      </c>
    </row>
    <row collapsed="false" customFormat="false" customHeight="false" hidden="false" ht="12.1" outlineLevel="0" r="65">
      <c r="A65" s="5" t="s">
        <f>=HYPERLINK("https://www.leilaoonline.net/lote/detalhe/281038", "112")</f>
      </c>
      <c r="B65" s="4" t="s">
        <f>=HYPERLINK("https://www.leilaoonline.net/lote/detalhe/281038", " aprox. 50 unidades sortidas de capas iphone modelos Xr/12 mini/12 pro/11 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380,00</t>
        </is>
      </c>
      <c r="F65" s="4" t="inlineStr">
        <is>
          <t>20.00</t>
        </is>
      </c>
    </row>
    <row collapsed="false" customFormat="false" customHeight="false" hidden="false" ht="12.1" outlineLevel="0" r="66">
      <c r="A66" s="5" t="s">
        <f>=HYPERLINK("https://www.leilaoonline.net/lote/detalhe/281036", "113")</f>
      </c>
      <c r="B66" s="4" t="s">
        <f>=HYPERLINK("https://www.leilaoonline.net/lote/detalhe/281036", " aprox. 50 unidades sortidas de capas iphone modelos Xr/12 mini/12 pro/11 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380,00</t>
        </is>
      </c>
      <c r="F66" s="4" t="inlineStr">
        <is>
          <t>20.00</t>
        </is>
      </c>
    </row>
    <row collapsed="false" customFormat="false" customHeight="false" hidden="false" ht="12.1" outlineLevel="0" r="67">
      <c r="A67" s="5" t="s">
        <f>=HYPERLINK("https://www.leilaoonline.net/lote/detalhe/281023", "114")</f>
      </c>
      <c r="B67" s="4" t="s">
        <f>=HYPERLINK("https://www.leilaoonline.net/lote/detalhe/281023", " aprox. 50 unidades sortidas de capas iphone modelos Xr/12 mini/12 pro/11 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380,00</t>
        </is>
      </c>
      <c r="F67" s="4" t="inlineStr">
        <is>
          <t>20.00</t>
        </is>
      </c>
    </row>
    <row collapsed="false" customFormat="false" customHeight="false" hidden="false" ht="12.1" outlineLevel="0" r="68">
      <c r="A68" s="5" t="s">
        <f>=HYPERLINK("https://www.leilaoonline.net/lote/detalhe/280958", "115")</f>
      </c>
      <c r="B68" s="4" t="s">
        <f>=HYPERLINK("https://www.leilaoonline.net/lote/detalhe/280958", " Sucata de fatiador de frios")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250,00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=HYPERLINK("https://www.leilaoonline.net/lote/detalhe/280960", "116")</f>
      </c>
      <c r="B69" s="4" t="s">
        <f>=HYPERLINK("https://www.leilaoonline.net/lote/detalhe/280960", " 2 Mini tvs")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=HYPERLINK("https://www.leilaoonline.net/lote/detalhe/280963", "117")</f>
      </c>
      <c r="B70" s="4" t="s">
        <f>=HYPERLINK("https://www.leilaoonline.net/lote/detalhe/280963", " Máquinas de datilografia")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350,00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=HYPERLINK("https://www.leilaoonline.net/lote/detalhe/280962", "118")</f>
      </c>
      <c r="B71" s="4" t="s">
        <f>=HYPERLINK("https://www.leilaoonline.net/lote/detalhe/280962", " Bomba d’água")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350,00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=HYPERLINK("https://www.leilaoonline.net/lote/detalhe/281024", "119")</f>
      </c>
      <c r="B72" s="4" t="s">
        <f>=HYPERLINK("https://www.leilaoonline.net/lote/detalhe/281024", " Pedra grill 110 v")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380,00</t>
        </is>
      </c>
      <c r="F72" s="4" t="inlineStr">
        <is>
          <t>20.00</t>
        </is>
      </c>
    </row>
    <row collapsed="false" customFormat="false" customHeight="false" hidden="false" ht="12.1" outlineLevel="0" r="73">
      <c r="A73" s="5" t="s">
        <f>=HYPERLINK("https://www.leilaoonline.net/lote/detalhe/280959", "120")</f>
      </c>
      <c r="B73" s="4" t="s">
        <f>=HYPERLINK("https://www.leilaoonline.net/lote/detalhe/280959", " Sucata de compressor 5 unidades")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350,00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=HYPERLINK("https://www.leilaoonline.net/lote/detalhe/280961", "121")</f>
      </c>
      <c r="B74" s="4" t="s">
        <f>=HYPERLINK("https://www.leilaoonline.net/lote/detalhe/280961", " Aprox.40 unidades de óculos 3 d Philco -sucata")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350,00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=HYPERLINK("https://www.leilaoonline.net/lote/detalhe/281030", "122")</f>
      </c>
      <c r="B75" s="4" t="s">
        <f>=HYPERLINK("https://www.leilaoonline.net/lote/detalhe/281030", " Pedra grill 110 v")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380,00</t>
        </is>
      </c>
      <c r="F75" s="4" t="inlineStr">
        <is>
          <t>20.00</t>
        </is>
      </c>
    </row>
    <row collapsed="false" customFormat="false" customHeight="false" hidden="false" ht="12.1" outlineLevel="0" r="76">
      <c r="A76" s="5" t="s">
        <f>=HYPERLINK("https://www.leilaoonline.net/lote/detalhe/280964", "123")</f>
      </c>
      <c r="B76" s="4" t="s">
        <f>=HYPERLINK("https://www.leilaoonline.net/lote/detalhe/280964", " 10 mecanismo universal de caixa descarga acoplada")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=HYPERLINK("https://www.leilaoonline.net/lote/detalhe/280965", "124")</f>
      </c>
      <c r="B77" s="4" t="s">
        <f>=HYPERLINK("https://www.leilaoonline.net/lote/detalhe/280965", " 10 mecanismo universal de caixa descarga acoplada")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=HYPERLINK("https://www.leilaoonline.net/lote/detalhe/281034", "125")</f>
      </c>
      <c r="B78" s="4" t="s">
        <f>=HYPERLINK("https://www.leilaoonline.net/lote/detalhe/281034", " Pedra grill 110 v")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380,00</t>
        </is>
      </c>
      <c r="F78" s="4" t="inlineStr">
        <is>
          <t>20.00</t>
        </is>
      </c>
    </row>
    <row collapsed="false" customFormat="false" customHeight="false" hidden="false" ht="12.1" outlineLevel="0" r="79">
      <c r="A79" s="5" t="s">
        <f>=HYPERLINK("https://www.leilaoonline.net/lote/detalhe/280966", "126")</f>
      </c>
      <c r="B79" s="4" t="s">
        <f>=HYPERLINK("https://www.leilaoonline.net/lote/detalhe/280966", " Sucata compressor")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=HYPERLINK("https://www.leilaoonline.net/lote/detalhe/281020", "128")</f>
      </c>
      <c r="B80" s="4" t="s">
        <f>=HYPERLINK("https://www.leilaoonline.net/lote/detalhe/281020", " Mesa e 4 cadeiras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480,00</t>
        </is>
      </c>
      <c r="F80" s="4" t="inlineStr">
        <is>
          <t>20.00</t>
        </is>
      </c>
    </row>
    <row collapsed="false" customFormat="false" customHeight="false" hidden="false" ht="12.1" outlineLevel="0" r="81">
      <c r="A81" s="5" t="s">
        <f>=HYPERLINK("https://www.leilaoonline.net/lote/detalhe/281031", "129")</f>
      </c>
      <c r="B81" s="4" t="s">
        <f>=HYPERLINK("https://www.leilaoonline.net/lote/detalhe/281031", " Mesa e 4 cadeiras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380,00</t>
        </is>
      </c>
      <c r="F81" s="4" t="inlineStr">
        <is>
          <t>20.00</t>
        </is>
      </c>
    </row>
    <row collapsed="false" customFormat="false" customHeight="false" hidden="false" ht="12.1" outlineLevel="0" r="82">
      <c r="A82" s="5" t="s">
        <f>=HYPERLINK("https://www.leilaoonline.net/lote/detalhe/280901", "131")</f>
      </c>
      <c r="B82" s="4" t="s">
        <f>=HYPERLINK("https://www.leilaoonline.net/lote/detalhe/280901", " Maquina de rebitar freio")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6.200,00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=HYPERLINK("https://www.leilaoonline.net/lote/detalhe/280900", "132")</f>
      </c>
      <c r="B83" s="4" t="s">
        <f>=HYPERLINK("https://www.leilaoonline.net/lote/detalhe/280900", " Maquina de rebitar freio")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6.200,00</t>
        </is>
      </c>
      <c r="F83" s="4" t="inlineStr">
        <is>
          <t>200.00</t>
        </is>
      </c>
    </row>
    <row collapsed="false" customFormat="false" customHeight="false" hidden="false" ht="12.1" outlineLevel="0" r="84">
      <c r="A84" s="5" t="s">
        <f>=HYPERLINK("https://www.leilaoonline.net/lote/detalhe/280902", "133")</f>
      </c>
      <c r="B84" s="4" t="s">
        <f>=HYPERLINK("https://www.leilaoonline.net/lote/detalhe/280902", "01 bicicleta cargueira")</f>
      </c>
      <c r="C84" s="4" t="inlineStr">
        <is>
          <t>Não vendido</t>
        </is>
      </c>
      <c r="D84" s="4" t="inlineStr">
        <is>
          <t>1</t>
        </is>
      </c>
      <c r="E84" s="5" t="inlineStr">
        <is>
          <t>300,00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=HYPERLINK("https://www.leilaoonline.net/lote/detalhe/280898", "139")</f>
      </c>
      <c r="B85" s="4" t="s">
        <f>=HYPERLINK("https://www.leilaoonline.net/lote/detalhe/280898", " 7 filtros Tecfil  PSL523")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3.000,00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=HYPERLINK("https://www.leilaoonline.net/lote/detalhe/281059", "200")</f>
      </c>
      <c r="B86" s="4" t="s">
        <f>=HYPERLINK("https://www.leilaoonline.net/lote/detalhe/281059", "APROX. 5.000 PARAFUSOS DE AÇO DIVERSAS MEDIDAS")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3.000,00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=HYPERLINK("https://www.leilaoonline.net/lote/detalhe/281074", "201")</f>
      </c>
      <c r="B87" s="4" t="s">
        <f>=HYPERLINK("https://www.leilaoonline.net/lote/detalhe/281074", " Câmeras, cocinete, grampeador tapeceiro......")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80,00</t>
        </is>
      </c>
      <c r="F87" s="4" t="inlineStr">
        <is>
          <t>20.00</t>
        </is>
      </c>
    </row>
    <row collapsed="false" customFormat="false" customHeight="false" hidden="false" ht="12.1" outlineLevel="0" r="88">
      <c r="A88" s="5" t="s">
        <f>=HYPERLINK("https://www.leilaoonline.net/lote/detalhe/281075", "202")</f>
      </c>
      <c r="B88" s="4" t="s">
        <f>=HYPERLINK("https://www.leilaoonline.net/lote/detalhe/281075", " Conjunto Didático de Automação Predial")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250,00</t>
        </is>
      </c>
      <c r="F88" s="4" t="inlineStr">
        <is>
          <t>30.00</t>
        </is>
      </c>
    </row>
    <row collapsed="false" customFormat="false" customHeight="false" hidden="false" ht="12.1" outlineLevel="0" r="89">
      <c r="A89" s="5" t="s">
        <f>=HYPERLINK("https://www.leilaoonline.net/lote/detalhe/281065", "203")</f>
      </c>
      <c r="B89" s="4" t="s">
        <f>=HYPERLINK("https://www.leilaoonline.net/lote/detalhe/281065", " Expositor giratório de bolos e tortas Frilux-220 VOLTS FUNCIONANDO")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3.800,00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=HYPERLINK("https://www.leilaoonline.net/lote/detalhe/281071", "204")</f>
      </c>
      <c r="B90" s="4" t="s">
        <f>=HYPERLINK("https://www.leilaoonline.net/lote/detalhe/281071", " 8 un. - Contrapesopara Ombrelone Auto Equip.")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200,00</t>
        </is>
      </c>
      <c r="F90" s="4" t="inlineStr">
        <is>
          <t>30.00</t>
        </is>
      </c>
    </row>
    <row collapsed="false" customFormat="false" customHeight="false" hidden="false" ht="12.1" outlineLevel="0" r="91">
      <c r="A91" s="5" t="s">
        <f>=HYPERLINK("https://www.leilaoonline.net/lote/detalhe/281079", "205")</f>
      </c>
      <c r="B91" s="4" t="s">
        <f>=HYPERLINK("https://www.leilaoonline.net/lote/detalhe/281079", " Fechadura Biométrica digital Adel")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380,00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=HYPERLINK("https://www.leilaoonline.net/lote/detalhe/281068", "206")</f>
      </c>
      <c r="B92" s="4" t="s">
        <f>=HYPERLINK("https://www.leilaoonline.net/lote/detalhe/281068", "Eletrodomésticos e Escova Secadora Soft e outros")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80,00</t>
        </is>
      </c>
      <c r="F92" s="4" t="inlineStr">
        <is>
          <t>30.00</t>
        </is>
      </c>
    </row>
    <row collapsed="false" customFormat="false" customHeight="false" hidden="false" ht="12.1" outlineLevel="0" r="93">
      <c r="A93" s="5" t="s">
        <f>=HYPERLINK("https://www.leilaoonline.net/lote/detalhe/281067", "208")</f>
      </c>
      <c r="B93" s="4" t="s">
        <f>=HYPERLINK("https://www.leilaoonline.net/lote/detalhe/281067", " Geladeira Visacooler, 3 prateleiras")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650,00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=HYPERLINK("https://www.leilaoonline.net/lote/detalhe/281064", "209")</f>
      </c>
      <c r="B94" s="4" t="s">
        <f>=HYPERLINK("https://www.leilaoonline.net/lote/detalhe/281064", " Guarda Roupa 5 portas ORNARE - NOVO ainda embalado.")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7.500,00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=HYPERLINK("https://www.leilaoonline.net/lote/detalhe/281070", "210")</f>
      </c>
      <c r="B95" s="4" t="s">
        <f>=HYPERLINK("https://www.leilaoonline.net/lote/detalhe/281070", " Geladeira aço inox 4 portas - 220 volts")</f>
      </c>
      <c r="C95" s="4" t="inlineStr">
        <is>
          <t>Lote retirado</t>
        </is>
      </c>
      <c r="D95" s="4" t="inlineStr">
        <is>
          <t>1</t>
        </is>
      </c>
      <c r="E95" s="5" t="inlineStr">
        <is>
          <t>650,00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=HYPERLINK("https://www.leilaoonline.net/lote/detalhe/281069", "211")</f>
      </c>
      <c r="B96" s="4" t="s">
        <f>=HYPERLINK("https://www.leilaoonline.net/lote/detalhe/281069", " Impressoras Epson, HP e outros(sem a estante)-10 unidades")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200,00</t>
        </is>
      </c>
      <c r="F96" s="4" t="inlineStr">
        <is>
          <t>30.00</t>
        </is>
      </c>
    </row>
    <row collapsed="false" customFormat="false" customHeight="false" hidden="false" ht="12.1" outlineLevel="0" r="97">
      <c r="A97" s="5" t="s">
        <f>=HYPERLINK("https://www.leilaoonline.net/lote/detalhe/281066", "212")</f>
      </c>
      <c r="B97" s="4" t="s">
        <f>=HYPERLINK("https://www.leilaoonline.net/lote/detalhe/281066", " 7 Interface de Comando Industrial")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350,00</t>
        </is>
      </c>
      <c r="F97" s="4" t="inlineStr">
        <is>
          <t>30.00</t>
        </is>
      </c>
    </row>
    <row collapsed="false" customFormat="false" customHeight="false" hidden="false" ht="12.1" outlineLevel="0" r="98">
      <c r="A98" s="5" t="s">
        <f>=HYPERLINK("https://www.leilaoonline.net/lote/detalhe/281072", "213")</f>
      </c>
      <c r="B98" s="4" t="s">
        <f>=HYPERLINK("https://www.leilaoonline.net/lote/detalhe/281072", " Máquina de escrever-Funcionando-Olivetti LINEA 98")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250,00</t>
        </is>
      </c>
      <c r="F98" s="4" t="inlineStr">
        <is>
          <t>30.00</t>
        </is>
      </c>
    </row>
    <row collapsed="false" customFormat="false" customHeight="false" hidden="false" ht="12.1" outlineLevel="0" r="99">
      <c r="A99" s="5" t="s">
        <f>=HYPERLINK("https://www.leilaoonline.net/lote/detalhe/281080", "214")</f>
      </c>
      <c r="B99" s="4" t="s">
        <f>=HYPERLINK("https://www.leilaoonline.net/lote/detalhe/281080", " Laboratório Móvel Autolabor")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250,00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=HYPERLINK("https://www.leilaoonline.net/lote/detalhe/281061", "215")</f>
      </c>
      <c r="B100" s="4" t="s">
        <f>=HYPERLINK("https://www.leilaoonline.net/lote/detalhe/281061", " Mesa redonda c/ 4 cadeiras brancas")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350,00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=HYPERLINK("https://www.leilaoonline.net/lote/detalhe/281081", "216")</f>
      </c>
      <c r="B101" s="4" t="s">
        <f>=HYPERLINK("https://www.leilaoonline.net/lote/detalhe/281081", " Mini Cilindro Disco de Pizza-Marca Eco-Toda em Inox-Funcionando")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9.800,00</t>
        </is>
      </c>
      <c r="F101" s="4" t="inlineStr">
        <is>
          <t>300.00</t>
        </is>
      </c>
    </row>
    <row collapsed="false" customFormat="false" customHeight="false" hidden="false" ht="12.1" outlineLevel="0" r="102">
      <c r="A102" s="5" t="s">
        <f>=HYPERLINK("https://www.leilaoonline.net/lote/detalhe/281076", "217")</f>
      </c>
      <c r="B102" s="4" t="s">
        <f>=HYPERLINK("https://www.leilaoonline.net/lote/detalhe/281076", " Parquinho desmontado-2 balanços, 1 escorregador e 2 escadas horizontal")</f>
      </c>
      <c r="C102" s="4" t="inlineStr">
        <is>
          <t>Lote retirado</t>
        </is>
      </c>
      <c r="D102" s="4" t="inlineStr">
        <is>
          <t>0</t>
        </is>
      </c>
      <c r="E102" s="5" t="inlineStr">
        <is>
          <t>750,00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=HYPERLINK("https://www.leilaoonline.net/lote/detalhe/281084", "220")</f>
      </c>
      <c r="B103" s="4" t="s">
        <f>=HYPERLINK("https://www.leilaoonline.net/lote/detalhe/281084", " Persiana Branca Romana-L:2,63xA:2,00")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280,00</t>
        </is>
      </c>
      <c r="F103" s="4" t="inlineStr">
        <is>
          <t>30.00</t>
        </is>
      </c>
    </row>
    <row collapsed="false" customFormat="false" customHeight="false" hidden="false" ht="12.1" outlineLevel="0" r="104">
      <c r="A104" s="5" t="s">
        <f>=HYPERLINK("https://www.leilaoonline.net/lote/detalhe/281082", "221")</f>
      </c>
      <c r="B104" s="4" t="s">
        <f>=HYPERLINK("https://www.leilaoonline.net/lote/detalhe/281082", " Porta 82cm, com barra de apoio, chave e guarnição")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150,00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=HYPERLINK("https://www.leilaoonline.net/lote/detalhe/281086", "222")</f>
      </c>
      <c r="B105" s="4" t="s">
        <f>=HYPERLINK("https://www.leilaoonline.net/lote/detalhe/281086", " Projetor para TV, embutir no forro s/uso/com motor e braço articulado")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750,00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=HYPERLINK("https://www.leilaoonline.net/lote/detalhe/281083", "223")</f>
      </c>
      <c r="B106" s="4" t="s">
        <f>=HYPERLINK("https://www.leilaoonline.net/lote/detalhe/281083", " Placas e Acessórios")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350,00</t>
        </is>
      </c>
      <c r="F106" s="4" t="inlineStr">
        <is>
          <t>30.00</t>
        </is>
      </c>
    </row>
    <row collapsed="false" customFormat="false" customHeight="false" hidden="false" ht="12.1" outlineLevel="0" r="107">
      <c r="A107" s="5" t="s">
        <f>=HYPERLINK("https://www.leilaoonline.net/lote/detalhe/281089", "224")</f>
      </c>
      <c r="B107" s="4" t="s">
        <f>=HYPERLINK("https://www.leilaoonline.net/lote/detalhe/281089", " Resfriador de água-ECO ER- 400 Litros-220 VOLTS- Funcionando")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6.800,00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=HYPERLINK("https://www.leilaoonline.net/lote/detalhe/281085", "225")</f>
      </c>
      <c r="B108" s="4" t="s">
        <f>=HYPERLINK("https://www.leilaoonline.net/lote/detalhe/281085", "TV 50" PHILIPS - no estado")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=HYPERLINK("https://www.leilaoonline.net/lote/detalhe/281088", "226")</f>
      </c>
      <c r="B109" s="4" t="s">
        <f>=HYPERLINK("https://www.leilaoonline.net/lote/detalhe/281088", " Xbox 360- 2 jogos, 1 controle sem fio, 1 guitarra -  (sem uso)")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380,00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=HYPERLINK("https://www.leilaoonline.net/lote/detalhe/281087", "227")</f>
      </c>
      <c r="B110" s="4" t="s">
        <f>=HYPERLINK("https://www.leilaoonline.net/lote/detalhe/281087", " Xbox 360, Playstation, 4 jogos e rádio com CD MP3")</f>
      </c>
      <c r="C110" s="4" t="inlineStr">
        <is>
          <t>Vendido</t>
        </is>
      </c>
      <c r="D110" s="4" t="inlineStr">
        <is>
          <t>1</t>
        </is>
      </c>
      <c r="E110" s="5" t="inlineStr">
        <is>
          <t>250,00</t>
        </is>
      </c>
      <c r="F110" s="4" t="inlineStr">
        <is>
          <t>30.00</t>
        </is>
      </c>
    </row>
    <row collapsed="false" customFormat="false" customHeight="false" hidden="false" ht="12.1" outlineLevel="0" r="111">
      <c r="A111" s="5" t="s">
        <f>=HYPERLINK("https://www.leilaoonline.net/lote/detalhe/281090", "228")</f>
      </c>
      <c r="B111" s="4" t="s">
        <f>=HYPERLINK("https://www.leilaoonline.net/lote/detalhe/281090", "Toners diversos usados")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180,00</t>
        </is>
      </c>
      <c r="F111" s="4" t="inlineStr">
        <is>
          <t>20.00</t>
        </is>
      </c>
    </row>
    <row collapsed="false" customFormat="false" customHeight="false" hidden="false" ht="12.1" outlineLevel="0" r="112">
      <c r="A112" s="5" t="s">
        <f>=HYPERLINK("https://www.leilaoonline.net/lote/detalhe/281096", "233")</f>
      </c>
      <c r="B112" s="4" t="s">
        <f>=HYPERLINK("https://www.leilaoonline.net/lote/detalhe/281096", " Aprox. 15 un. telefones Intelbras pleno")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100,00</t>
        </is>
      </c>
      <c r="F112" s="4" t="inlineStr">
        <is>
          <t>20.00</t>
        </is>
      </c>
    </row>
    <row collapsed="false" customFormat="false" customHeight="false" hidden="false" ht="12.1" outlineLevel="0" r="113">
      <c r="A113" s="5" t="s">
        <f>=HYPERLINK("https://www.leilaoonline.net/lote/detalhe/281105", "234")</f>
      </c>
      <c r="B113" s="4" t="s">
        <f>=HYPERLINK("https://www.leilaoonline.net/lote/detalhe/281105", " Condensadora Elgin 24.000 BTU e suportes da Evapoadora")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750,00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=HYPERLINK("https://www.leilaoonline.net/lote/detalhe/281098", "235")</f>
      </c>
      <c r="B114" s="4" t="s">
        <f>=HYPERLINK("https://www.leilaoonline.net/lote/detalhe/281098", " 9 un. Reguladores de Pressão_diversos")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350,00</t>
        </is>
      </c>
      <c r="F114" s="4" t="inlineStr">
        <is>
          <t>30.00</t>
        </is>
      </c>
    </row>
    <row collapsed="false" customFormat="false" customHeight="false" hidden="false" ht="12.1" outlineLevel="0" r="115">
      <c r="A115" s="5" t="s">
        <f>=HYPERLINK("https://www.leilaoonline.net/lote/detalhe/281094", "236")</f>
      </c>
      <c r="B115" s="4" t="s">
        <f>=HYPERLINK("https://www.leilaoonline.net/lote/detalhe/281094", " Ar Condicionado 9.000 BTU_Quente e Frio")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350,00</t>
        </is>
      </c>
      <c r="F115" s="4" t="inlineStr">
        <is>
          <t>30.00</t>
        </is>
      </c>
    </row>
    <row collapsed="false" customFormat="false" customHeight="false" hidden="false" ht="12.1" outlineLevel="0" r="116">
      <c r="A116" s="5" t="s">
        <f>=HYPERLINK("https://www.leilaoonline.net/lote/detalhe/281100", "237")</f>
      </c>
      <c r="B116" s="4" t="s">
        <f>=HYPERLINK("https://www.leilaoonline.net/lote/detalhe/281100", " Condensadora da Câmara Fria e Cortina de Ar")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750,00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=HYPERLINK("https://www.leilaoonline.net/lote/detalhe/281099", "238")</f>
      </c>
      <c r="B117" s="4" t="s">
        <f>=HYPERLINK("https://www.leilaoonline.net/lote/detalhe/281099", " 10 Reguladores de Pressão_diversos")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350,00</t>
        </is>
      </c>
      <c r="F117" s="4" t="inlineStr">
        <is>
          <t>30.00</t>
        </is>
      </c>
    </row>
    <row collapsed="false" customFormat="false" customHeight="false" hidden="false" ht="12.1" outlineLevel="0" r="118">
      <c r="A118" s="5" t="s">
        <f>=HYPERLINK("https://www.leilaoonline.net/lote/detalhe/281097", "239")</f>
      </c>
      <c r="B118" s="4" t="s">
        <f>=HYPERLINK("https://www.leilaoonline.net/lote/detalhe/281097", " Turbilhão Galano")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950,00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=HYPERLINK("https://www.leilaoonline.net/lote/detalhe/281101", "240")</f>
      </c>
      <c r="B119" s="4" t="s">
        <f>=HYPERLINK("https://www.leilaoonline.net/lote/detalhe/281101", " 2 Furadeiras")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100,00</t>
        </is>
      </c>
      <c r="F119" s="4" t="inlineStr">
        <is>
          <t>20.00</t>
        </is>
      </c>
    </row>
    <row collapsed="false" customFormat="false" customHeight="false" hidden="false" ht="12.1" outlineLevel="0" r="120">
      <c r="A120" s="5" t="s">
        <f>=HYPERLINK("https://www.leilaoonline.net/lote/detalhe/281104", "241")</f>
      </c>
      <c r="B120" s="4" t="s">
        <f>=HYPERLINK("https://www.leilaoonline.net/lote/detalhe/281104", " Lava e Seca 10,2 Kilos, LG, Inverter_FUNCIONANDO")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=HYPERLINK("https://www.leilaoonline.net/lote/detalhe/281102", "242")</f>
      </c>
      <c r="B121" s="4" t="s">
        <f>=HYPERLINK("https://www.leilaoonline.net/lote/detalhe/281102", " 10 Cadeiras de escritório com encosto e braço")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490,00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=HYPERLINK("https://www.leilaoonline.net/lote/detalhe/281095", "243")</f>
      </c>
      <c r="B122" s="4" t="s">
        <f>=HYPERLINK("https://www.leilaoonline.net/lote/detalhe/281095", " 12 Réguas com tomadas_diversas(sem a caixa plástica)")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230,00</t>
        </is>
      </c>
      <c r="F122" s="4" t="inlineStr">
        <is>
          <t>20.00</t>
        </is>
      </c>
    </row>
    <row collapsed="false" customFormat="false" customHeight="false" hidden="false" ht="12.1" outlineLevel="0" r="123">
      <c r="A123" s="5" t="s">
        <f>=HYPERLINK("https://www.leilaoonline.net/lote/detalhe/281103", "244")</f>
      </c>
      <c r="B123" s="4" t="s">
        <f>=HYPERLINK("https://www.leilaoonline.net/lote/detalhe/281103", "Móvel/Floreira com 1 porta- 40cm largura X 1.40 Profundidade X 0.95 Altura. 2 prateleiras")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300,00</t>
        </is>
      </c>
      <c r="F123" s="4" t="inlineStr">
        <is>
          <t>20.00</t>
        </is>
      </c>
    </row>
    <row collapsed="false" customFormat="false" customHeight="false" hidden="false" ht="12.1" outlineLevel="0" r="124">
      <c r="A124" s="5" t="s">
        <f>=HYPERLINK("https://www.leilaoonline.net/lote/detalhe/281073", "245")</f>
      </c>
      <c r="B124" s="4" t="s">
        <f>=HYPERLINK("https://www.leilaoonline.net/lote/detalhe/281073", " Autolabor-laboratório móvel")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250,00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=HYPERLINK("https://www.leilaoonline.net/lote/detalhe/281060", "246")</f>
      </c>
      <c r="B125" s="4" t="s">
        <f>=HYPERLINK("https://www.leilaoonline.net/lote/detalhe/281060", " Batedeira Britânia Sem Uso-220 VOLTS")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120,00</t>
        </is>
      </c>
      <c r="F125" s="4" t="inlineStr">
        <is>
          <t>20.00</t>
        </is>
      </c>
    </row>
    <row collapsed="false" customFormat="false" customHeight="false" hidden="false" ht="12.1" outlineLevel="0" r="126">
      <c r="A126" s="5" t="s">
        <f>=HYPERLINK("https://www.leilaoonline.net/lote/detalhe/281062", "247")</f>
      </c>
      <c r="B126" s="4" t="s">
        <f>=HYPERLINK("https://www.leilaoonline.net/lote/detalhe/281062", " Banquetas, alto padrão (2 unidades)")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350,00</t>
        </is>
      </c>
      <c r="F126" s="4" t="inlineStr">
        <is>
          <t>30.00</t>
        </is>
      </c>
    </row>
    <row collapsed="false" customFormat="false" customHeight="false" hidden="false" ht="12.1" outlineLevel="0" r="127">
      <c r="A127" s="5" t="s">
        <f>=HYPERLINK("https://www.leilaoonline.net/lote/detalhe/281078", "248")</f>
      </c>
      <c r="B127" s="4" t="s">
        <f>=HYPERLINK("https://www.leilaoonline.net/lote/detalhe/281078", " Cadeira de Alumínio Semi Nova")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120,00</t>
        </is>
      </c>
      <c r="F127" s="4" t="inlineStr">
        <is>
          <t>30.00</t>
        </is>
      </c>
    </row>
    <row collapsed="false" customFormat="false" customHeight="false" hidden="false" ht="12.1" outlineLevel="0" r="128">
      <c r="A128" s="5" t="s">
        <f>=HYPERLINK("https://www.leilaoonline.net/lote/detalhe/281063", "249")</f>
      </c>
      <c r="B128" s="4" t="s">
        <f>=HYPERLINK("https://www.leilaoonline.net/lote/detalhe/281063", " Coletes(3 unidades)")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150,00</t>
        </is>
      </c>
      <c r="F128" s="4" t="inlineStr">
        <is>
          <t>20.00</t>
        </is>
      </c>
    </row>
    <row collapsed="false" customFormat="false" customHeight="false" hidden="false" ht="12.1" outlineLevel="0" r="129">
      <c r="A129" s="5" t="s">
        <f>=HYPERLINK("https://www.leilaoonline.net/lote/detalhe/281172", "250")</f>
      </c>
      <c r="B129" s="4" t="s">
        <f>=HYPERLINK("https://www.leilaoonline.net/lote/detalhe/281172", "GELADERIA ELECTROLUX 431L - FROST FREE")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1.650,00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=HYPERLINK("https://www.leilaoonline.net/lote/detalhe/281173", "251")</f>
      </c>
      <c r="B130" s="4" t="s">
        <f>=HYPERLINK("https://www.leilaoonline.net/lote/detalhe/281173", "GELADERIA ELECTROLUX 431L - AÇO INOX FROST FREE")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1.550,00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=HYPERLINK("https://www.leilaoonline.net/lote/detalhe/281174", "252")</f>
      </c>
      <c r="B131" s="4" t="s">
        <f>=HYPERLINK("https://www.leilaoonline.net/lote/detalhe/281174", "02 GELADERIAS BRANCAS ( 01 ELECTROLUX 332LTS DUPLEX E 01 CONSUL 334LITROS )")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1.600,00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=HYPERLINK("https://www.leilaoonline.net/lote/detalhe/281175", "253")</f>
      </c>
      <c r="B132" s="4" t="s">
        <f>=HYPERLINK("https://www.leilaoonline.net/lote/detalhe/281175", "GELADEIRA CONSUL CRM56HK-FUNCIONANDO-450 L-220VOLTS-NO ESTADO")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1.850,00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=HYPERLINK("https://www.leilaoonline.net/lote/detalhe/281176", "254")</f>
      </c>
      <c r="B133" s="4" t="s">
        <f>=HYPERLINK("https://www.leilaoonline.net/lote/detalhe/281176", "GELADEIRA DFN 41-FROS FREE-220 VOLTS-FUNCIONANDO-NO ESTADO")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1.550,00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=HYPERLINK("https://www.leilaoonline.net/lote/detalhe/281177", "255")</f>
      </c>
      <c r="B134" s="4" t="s">
        <f>=HYPERLINK("https://www.leilaoonline.net/lote/detalhe/281177", "GELADEIRA 431 L-TF55-FROS FREE-FUNCIONANDO-220VOLTS-NO ESTADO")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1.550,00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=HYPERLINK("https://www.leilaoonline.net/lote/detalhe/281002", "345")</f>
      </c>
      <c r="B135" s="4" t="s">
        <f>=HYPERLINK("https://www.leilaoonline.net/lote/detalhe/281002", "02 UN. ESTAÇÃO DE TRABALHO 8 LUGARES")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7.000,00</t>
        </is>
      </c>
      <c r="F135" s="4" t="inlineStr">
        <is>
          <t>250.00</t>
        </is>
      </c>
    </row>
    <row collapsed="false" customFormat="false" customHeight="false" hidden="false" ht="12.1" outlineLevel="0" r="136">
      <c r="A136" s="5" t="s">
        <f>=HYPERLINK("https://www.leilaoonline.net/lote/detalhe/280991", "346")</f>
      </c>
      <c r="B136" s="4" t="s">
        <f>=HYPERLINK("https://www.leilaoonline.net/lote/detalhe/280991", " APROX. 400.000 UN. ARRUELA PRESSAO SERR GEO M6 10,8MMX0,9MM (COD. 1100012)")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14.000,00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=HYPERLINK("https://www.leilaoonline.net/lote/detalhe/280998", "347")</f>
      </c>
      <c r="B137" s="4" t="s">
        <f>=HYPERLINK("https://www.leilaoonline.net/lote/detalhe/280998", " APROX. 22.000 UN. PORCA SXT GEO M5 8,0MM (COD. 1100034)")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245,00</t>
        </is>
      </c>
      <c r="F137" s="4" t="inlineStr">
        <is>
          <t>10.00</t>
        </is>
      </c>
    </row>
    <row collapsed="false" customFormat="false" customHeight="false" hidden="false" ht="12.1" outlineLevel="0" r="138">
      <c r="A138" s="5" t="s">
        <f>=HYPERLINK("https://www.leilaoonline.net/lote/detalhe/281001", "349")</f>
      </c>
      <c r="B138" s="4" t="s">
        <f>=HYPERLINK("https://www.leilaoonline.net/lote/detalhe/281001", " APROX. 11.500 UN. PARAFUSO LENT PHI NQ M3 10,0MM ( COD. 1100054)")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1.700,00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=HYPERLINK("https://www.leilaoonline.net/lote/detalhe/281004", "350")</f>
      </c>
      <c r="B139" s="4" t="s">
        <f>=HYPERLINK("https://www.leilaoonline.net/lote/detalhe/281004", " APROX. 5.900 UN. PARAFUSO FRC GEO 1/4"X3/4"(COD.1100058)")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500,00</t>
        </is>
      </c>
      <c r="F139" s="4" t="inlineStr">
        <is>
          <t>10.00</t>
        </is>
      </c>
    </row>
    <row collapsed="false" customFormat="false" customHeight="false" hidden="false" ht="12.1" outlineLevel="0" r="140">
      <c r="A140" s="5" t="s">
        <f>=HYPERLINK("https://www.leilaoonline.net/lote/detalhe/280996", "351")</f>
      </c>
      <c r="B140" s="4" t="s">
        <f>=HYPERLINK("https://www.leilaoonline.net/lote/detalhe/280996", " APROX. 5.000 UN. PARAFUSO FRC GEO 1/4"X1" (COD. 1100059)")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350,00</t>
        </is>
      </c>
      <c r="F140" s="4" t="inlineStr">
        <is>
          <t>10.00</t>
        </is>
      </c>
    </row>
    <row collapsed="false" customFormat="false" customHeight="false" hidden="false" ht="12.1" outlineLevel="0" r="141">
      <c r="A141" s="5" t="s">
        <f>=HYPERLINK("https://www.leilaoonline.net/lote/detalhe/280993", "352")</f>
      </c>
      <c r="B141" s="4" t="s">
        <f>=HYPERLINK("https://www.leilaoonline.net/lote/detalhe/280993", " APROX. 20.500 UN.. PARAFUSO CH PHI BCR M4 35,0MM (COD. 1100076)")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530,00</t>
        </is>
      </c>
      <c r="F141" s="4" t="inlineStr">
        <is>
          <t>10.00</t>
        </is>
      </c>
    </row>
    <row collapsed="false" customFormat="false" customHeight="false" hidden="false" ht="12.1" outlineLevel="0" r="142">
      <c r="A142" s="5" t="s">
        <f>=HYPERLINK("https://www.leilaoonline.net/lote/detalhe/280987", "353")</f>
      </c>
      <c r="B142" s="4" t="s">
        <f>=HYPERLINK("https://www.leilaoonline.net/lote/detalhe/280987", " APROX. 41.300 UN PARAFUSO FLAN P/PLASTICO PHI ZB 3,0MMX12,0MM ( COD. 1100096) 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650,00</t>
        </is>
      </c>
      <c r="F142" s="4" t="inlineStr">
        <is>
          <t>10.00</t>
        </is>
      </c>
    </row>
    <row collapsed="false" customFormat="false" customHeight="false" hidden="false" ht="12.1" outlineLevel="0" r="143">
      <c r="A143" s="5" t="s">
        <f>=HYPERLINK("https://www.leilaoonline.net/lote/detalhe/280999", "354")</f>
      </c>
      <c r="B143" s="4" t="s">
        <f>=HYPERLINK("https://www.leilaoonline.net/lote/detalhe/280999", " APROX. 137.500 UN PARAFUSO PAN P/PLASTICO PHI ZB 3,0MMX20,0MM (COD. 1100098) 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1.850,00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=HYPERLINK("https://www.leilaoonline.net/lote/detalhe/280989", "355")</f>
      </c>
      <c r="B144" s="4" t="s">
        <f>=HYPERLINK("https://www.leilaoonline.net/lote/detalhe/280989", " APROX. 79.000 UN. PARAFUSO PAN P/PLASTICO PHI ZB 3,0MMX30,0MM (COD. 1100099)")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1.320,00</t>
        </is>
      </c>
      <c r="F144" s="4" t="inlineStr">
        <is>
          <t>10.00</t>
        </is>
      </c>
    </row>
    <row collapsed="false" customFormat="false" customHeight="false" hidden="false" ht="12.1" outlineLevel="0" r="145">
      <c r="A145" s="5" t="s">
        <f>=HYPERLINK("https://www.leilaoonline.net/lote/detalhe/281005", "356")</f>
      </c>
      <c r="B145" s="4" t="s">
        <f>=HYPERLINK("https://www.leilaoonline.net/lote/detalhe/281005", " APROX. 58.000 UN. REBITE DE REPUXO ALUMINIO 2,4 X 10 MM - REF / R210 (COD. 1100113)")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830,00</t>
        </is>
      </c>
      <c r="F145" s="4" t="inlineStr">
        <is>
          <t>10.00</t>
        </is>
      </c>
    </row>
    <row collapsed="false" customFormat="false" customHeight="false" hidden="false" ht="12.1" outlineLevel="0" r="146">
      <c r="A146" s="5" t="s">
        <f>=HYPERLINK("https://www.leilaoonline.net/lote/detalhe/280988", "357")</f>
      </c>
      <c r="B146" s="4" t="s">
        <f>=HYPERLINK("https://www.leilaoonline.net/lote/detalhe/280988", " APROX. 19.600 UN. REBITE POP NUT H. M4-FECH. 2MM-ROSC CEGA (COD. 1100116)")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1.630,00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=HYPERLINK("https://www.leilaoonline.net/lote/detalhe/281011", "358")</f>
      </c>
      <c r="B147" s="4" t="s">
        <f>=HYPERLINK("https://www.leilaoonline.net/lote/detalhe/281011", " APROX. 56.000,00 UN. REBITE RIVKLE PLUS M6 PO300ZA (COD. 1100118)")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4.200,00</t>
        </is>
      </c>
      <c r="F147" s="4" t="inlineStr">
        <is>
          <t>50.00</t>
        </is>
      </c>
    </row>
    <row collapsed="false" customFormat="false" customHeight="false" hidden="false" ht="12.1" outlineLevel="0" r="148">
      <c r="A148" s="5" t="s">
        <f>=HYPERLINK("https://www.leilaoonline.net/lote/detalhe/281003", "359")</f>
      </c>
      <c r="B148" s="4" t="s">
        <f>=HYPERLINK("https://www.leilaoonline.net/lote/detalhe/281003", " APROX. 3.450 UN. PARAFUSO OLHAL GEO M12 250,0MM ( COD. 1100120)")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24.000,00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=HYPERLINK("https://www.leilaoonline.net/lote/detalhe/280992", "360")</f>
      </c>
      <c r="B149" s="4" t="s">
        <f>=HYPERLINK("https://www.leilaoonline.net/lote/detalhe/280992", " APROX. 1.380 UN. PARAFUSO SXT PHI GEO 1/4"X2.1/4" ( COD. 1100125)")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200,00</t>
        </is>
      </c>
      <c r="F149" s="4" t="inlineStr">
        <is>
          <t>10.00</t>
        </is>
      </c>
    </row>
    <row collapsed="false" customFormat="false" customHeight="false" hidden="false" ht="12.1" outlineLevel="0" r="150">
      <c r="A150" s="5" t="s">
        <f>=HYPERLINK("https://www.leilaoonline.net/lote/detalhe/280995", "362")</f>
      </c>
      <c r="B150" s="4" t="s">
        <f>=HYPERLINK("https://www.leilaoonline.net/lote/detalhe/280995", " APROX. 2.500 UN. PARAFUSO SXT GEO M8 35,0MM 10,0MM (COD. 1100131)")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370,00</t>
        </is>
      </c>
      <c r="F150" s="4" t="inlineStr">
        <is>
          <t>10.00</t>
        </is>
      </c>
    </row>
    <row collapsed="false" customFormat="false" customHeight="false" hidden="false" ht="12.1" outlineLevel="0" r="151">
      <c r="A151" s="5" t="s">
        <f>=HYPERLINK("https://www.leilaoonline.net/lote/detalhe/281000", "365")</f>
      </c>
      <c r="B151" s="4" t="s">
        <f>=HYPERLINK("https://www.leilaoonline.net/lote/detalhe/281000", " APROX. 6.650 UN. GRAMPO U ZB 98,0MMX85,0MMX70,0MMX58,0MM M8 P/MASTRO 2POL ( COD. 1100136)")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5.700,00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=HYPERLINK("https://www.leilaoonline.net/lote/detalhe/280994", "366")</f>
      </c>
      <c r="B152" s="4" t="s">
        <f>=HYPERLINK("https://www.leilaoonline.net/lote/detalhe/280994", " APROX. 23.000 UN. ARRUELA PRESSAO LISA ZB 5/16" 8,6MMX20,1MM ( COD. 1100139)")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640,00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=HYPERLINK("https://www.leilaoonline.net/lote/detalhe/281006", "367")</f>
      </c>
      <c r="B153" s="4" t="s">
        <f>=HYPERLINK("https://www.leilaoonline.net/lote/detalhe/281006", " APROX. 36.000 UN. ARRUELA DENTADA EXT GEO M8 17,0MM (COD. 1100145)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1.900,00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=HYPERLINK("https://www.leilaoonline.net/lote/detalhe/280997", "368")</f>
      </c>
      <c r="B154" s="4" t="s">
        <f>=HYPERLINK("https://www.leilaoonline.net/lote/detalhe/280997", " APROX. 2.000 UN. PARAFUSO SXT PHI GEO 1/4"X5.1/2" (COD. 1100146)")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1.200,00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=HYPERLINK("https://www.leilaoonline.net/lote/detalhe/281008", "369")</f>
      </c>
      <c r="B155" s="4" t="s">
        <f>=HYPERLINK("https://www.leilaoonline.net/lote/detalhe/281008", " APROX. 2.500 UN. PARAFUSO SXT PHI GEO M6 16,0MM (COD. 1100147)")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150,00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=HYPERLINK("https://www.leilaoonline.net/lote/detalhe/281013", "370")</f>
      </c>
      <c r="B156" s="4" t="s">
        <f>=HYPERLINK("https://www.leilaoonline.net/lote/detalhe/281013", " APROX. 1350 UN. PORCA SXT AUT GEO M12 22,0MM (COD. 1100149) 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3.670,00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=HYPERLINK("https://www.leilaoonline.net/lote/detalhe/281015", "371")</f>
      </c>
      <c r="B157" s="4" t="s">
        <f>=HYPERLINK("https://www.leilaoonline.net/lote/detalhe/281015", " APROX. 5.000 UN. PARAFUSO ABAULADO FC ZB M3 30,0MM (COD. 1100159)")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100,00</t>
        </is>
      </c>
      <c r="F157" s="4" t="inlineStr">
        <is>
          <t>10.00</t>
        </is>
      </c>
    </row>
    <row collapsed="false" customFormat="false" customHeight="false" hidden="false" ht="12.1" outlineLevel="0" r="158">
      <c r="A158" s="5" t="s">
        <f>=HYPERLINK("https://www.leilaoonline.net/lote/detalhe/281007", "372")</f>
      </c>
      <c r="B158" s="4" t="s">
        <f>=HYPERLINK("https://www.leilaoonline.net/lote/detalhe/281007", " APROX. 33.000 UN PARAFUSO PAN PHI P/PLAST ZB 2,2MMX5,0MM (COD. 1100169)")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700,00</t>
        </is>
      </c>
      <c r="F158" s="4" t="inlineStr">
        <is>
          <t>10.00</t>
        </is>
      </c>
    </row>
    <row collapsed="false" customFormat="false" customHeight="false" hidden="false" ht="12.1" outlineLevel="0" r="159">
      <c r="A159" s="5" t="s">
        <f>=HYPERLINK("https://www.leilaoonline.net/lote/detalhe/280990", "374")</f>
      </c>
      <c r="B159" s="4" t="s">
        <f>=HYPERLINK("https://www.leilaoonline.net/lote/detalhe/280990", " APROX. 12.000 UN PARAFUSO PAN PHI NQ M3 8,0MM ( COD. 1100174) e APROX. 7.000 UN PARAFUSO PAN PHI BCR M2 0,4MMX6,0MM (COD. 1100176)")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250,00</t>
        </is>
      </c>
      <c r="F159" s="4" t="inlineStr">
        <is>
          <t>10.00</t>
        </is>
      </c>
    </row>
    <row collapsed="false" customFormat="false" customHeight="false" hidden="false" ht="12.1" outlineLevel="0" r="160">
      <c r="A160" s="5" t="s">
        <f>=HYPERLINK("https://www.leilaoonline.net/lote/detalhe/281010", "375")</f>
      </c>
      <c r="B160" s="4" t="s">
        <f>=HYPERLINK("https://www.leilaoonline.net/lote/detalhe/281010", " APROX. 30.000 UN. PARAFUSO PAN PHI BCR M2 0,4MMX6,0MM ( COD. 1100178)")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850,00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=HYPERLINK("https://www.leilaoonline.net/lote/detalhe/281017", "376")</f>
      </c>
      <c r="B161" s="4" t="s">
        <f>=HYPERLINK("https://www.leilaoonline.net/lote/detalhe/281017", " APROX. 13.500 UN. PARAFUSO PAN PHI BCR M2 0,4MMX7,0MM ( COD. 1100179) e APROX. 2.500 UN. PARAFUSO SXT NQ M5 0,8MMX20,0MM ( COD. 1100183)")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370,00</t>
        </is>
      </c>
      <c r="F161" s="4" t="inlineStr">
        <is>
          <t>10.00</t>
        </is>
      </c>
    </row>
    <row collapsed="false" customFormat="false" customHeight="false" hidden="false" ht="12.1" outlineLevel="0" r="162">
      <c r="A162" s="5" t="s">
        <f>=HYPERLINK("https://www.leilaoonline.net/lote/detalhe/281012", "377")</f>
      </c>
      <c r="B162" s="4" t="s">
        <f>=HYPERLINK("https://www.leilaoonline.net/lote/detalhe/281012", " APROX. 6.500 UN. PORCA SXT-B ZB M5 0,8MMX8,0MM ( COD. 1100184)")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700,00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=HYPERLINK("https://www.leilaoonline.net/lote/detalhe/281009", "378")</f>
      </c>
      <c r="B163" s="4" t="s">
        <f>=HYPERLINK("https://www.leilaoonline.net/lote/detalhe/281009", " APROX. 9.000 UN. PARAFUSO CH PHI CR M4 12,0MM (COD. 1100186)")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300,00</t>
        </is>
      </c>
      <c r="F163" s="4" t="inlineStr">
        <is>
          <t>10.00</t>
        </is>
      </c>
    </row>
    <row collapsed="false" customFormat="false" customHeight="false" hidden="false" ht="12.1" outlineLevel="0" r="164">
      <c r="A164" s="5" t="s">
        <f>=HYPERLINK("https://www.leilaoonline.net/lote/detalhe/281014", "379")</f>
      </c>
      <c r="B164" s="4" t="s">
        <f>=HYPERLINK("https://www.leilaoonline.net/lote/detalhe/281014", " APROX. 3.300 UN. GRAMPO U ZB 60,0MMX43,0MMX34,0MMX36,0MM M5 ( COD. 1100187) e APROX. 10.000 UN. PARAFUSO CIL FS BCR M3 16,0MM ( COD. 1100196)")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560,00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=HYPERLINK("https://www.leilaoonline.net/lote/detalhe/281016", "380")</f>
      </c>
      <c r="B165" s="4" t="s">
        <f>=HYPERLINK("https://www.leilaoonline.net/lote/detalhe/281016", " APROX. 5.900 UN. PORCA SXT ZB M5 ( COD. 1100197) e PARAFUSO AA CH PHI ZB 2,9MMX6,5MM ( COD. 1100223)")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300,00</t>
        </is>
      </c>
      <c r="F165" s="4" t="inlineStr">
        <is>
          <t>10.00</t>
        </is>
      </c>
    </row>
    <row collapsed="false" customFormat="false" customHeight="false" hidden="false" ht="12.1" outlineLevel="0" r="166">
      <c r="A166" s="5" t="s">
        <f>=HYPERLINK("https://www.leilaoonline.net/lote/detalhe/281018", "382")</f>
      </c>
      <c r="B166" s="4" t="s">
        <f>=HYPERLINK("https://www.leilaoonline.net/lote/detalhe/281018", "APROX. 50 METROS - CABO COAXIAL DLCR 12 SF")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900,00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=HYPERLINK("https://www.leilaoonline.net/lote/detalhe/280906", "3003")</f>
      </c>
      <c r="B167" s="4" t="s">
        <f>=HYPERLINK("https://www.leilaoonline.net/lote/detalhe/280906", " Lote com Notebooks, placas mãe de notebooks e telas de notebook. Conforme relação de itens")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5.000,00</t>
        </is>
      </c>
      <c r="F167" s="4" t="inlineStr">
        <is>
          <t>200.00</t>
        </is>
      </c>
    </row>
    <row collapsed="false" customFormat="false" customHeight="false" hidden="false" ht="12.1" outlineLevel="0" r="168">
      <c r="A168" s="5" t="s">
        <f>=HYPERLINK("https://www.leilaoonline.net/lote/detalhe/280904", "3004")</f>
      </c>
      <c r="B168" s="4" t="s">
        <f>=HYPERLINK("https://www.leilaoonline.net/lote/detalhe/280904", " Lote de itens variados conforme relação.")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5.000,00</t>
        </is>
      </c>
      <c r="F168" s="4" t="inlineStr">
        <is>
          <t>200.00</t>
        </is>
      </c>
    </row>
    <row collapsed="false" customFormat="false" customHeight="false" hidden="false" ht="12.1" outlineLevel="0" r="169">
      <c r="A169" s="5" t="s">
        <f>=HYPERLINK("https://www.leilaoonline.net/lote/detalhe/280909", "3005")</f>
      </c>
      <c r="B169" s="4" t="s">
        <f>=HYPERLINK("https://www.leilaoonline.net/lote/detalhe/280909", " 1 Maquina de Costura Industrial Reta Bother, 1 Maquina de Costura de Braço Piffaf")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900,00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=HYPERLINK("https://www.leilaoonline.net/lote/detalhe/280908", "3006")</f>
      </c>
      <c r="B170" s="4" t="s">
        <f>=HYPERLINK("https://www.leilaoonline.net/lote/detalhe/280908", " Lixadeira Para Acabamento Sapateiro 3 Pontas, Lixadeira Para Acabamento Sapateiro 6 Pontas e Compresseor Ferrari 24 l")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700,00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=HYPERLINK("https://www.leilaoonline.net/lote/detalhe/280911", "3007")</f>
      </c>
      <c r="B171" s="4" t="s">
        <f>=HYPERLINK("https://www.leilaoonline.net/lote/detalhe/280911", " Forno Industrial Helmo a gás 350°")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900,00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=HYPERLINK("https://www.leilaoonline.net/lote/detalhe/280912", "3008")</f>
      </c>
      <c r="B172" s="4" t="s">
        <f>=HYPERLINK("https://www.leilaoonline.net/lote/detalhe/280912", " Rampa de Madeira Para Treinamento de Fisioterapia com 3 degraus")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700,00</t>
        </is>
      </c>
      <c r="F172" s="4" t="inlineStr">
        <is>
          <t>150.00</t>
        </is>
      </c>
    </row>
    <row collapsed="false" customFormat="false" customHeight="false" hidden="false" ht="12.1" outlineLevel="0" r="173">
      <c r="A173" s="5" t="s">
        <f>=HYPERLINK("https://www.leilaoonline.net/lote/detalhe/280907", "3009")</f>
      </c>
      <c r="B173" s="4" t="s">
        <f>=HYPERLINK("https://www.leilaoonline.net/lote/detalhe/280907", " 2 Cadeiras de Rodas Infantil e 1 Cadeira de Rodas Adulto")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1.500,00</t>
        </is>
      </c>
      <c r="F173" s="4" t="inlineStr">
        <is>
          <t>150.00</t>
        </is>
      </c>
    </row>
    <row collapsed="false" customFormat="false" customHeight="false" hidden="false" ht="12.1" outlineLevel="0" r="174">
      <c r="A174" s="5" t="s">
        <f>=HYPERLINK("https://www.leilaoonline.net/lote/detalhe/280913", "5002")</f>
      </c>
      <c r="B174" s="4" t="s">
        <f>=HYPERLINK("https://www.leilaoonline.net/lote/detalhe/280913", " APROX. 670 KG DE TIRAS, GUIAS, PERFIS E MAIS. CONFORME ESPECIFICAÇÔES")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1.800,00</t>
        </is>
      </c>
      <c r="F174" s="4" t="inlineStr">
        <is>
          <t>200.00</t>
        </is>
      </c>
    </row>
    <row collapsed="false" customFormat="false" customHeight="false" hidden="false" ht="12.1" outlineLevel="0" r="175">
      <c r="A175" s="5" t="s">
        <f>=HYPERLINK("https://www.leilaoonline.net/lote/detalhe/280936", "5003")</f>
      </c>
      <c r="B175" s="4" t="s">
        <f>=HYPERLINK("https://www.leilaoonline.net/lote/detalhe/280936", " Cristo esculpido em madeira")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800,00</t>
        </is>
      </c>
      <c r="F175" s="4" t="inlineStr">
        <is>
          <t>100.00</t>
        </is>
      </c>
    </row>
    <row collapsed="false" customFormat="false" customHeight="false" hidden="false" ht="12.1" outlineLevel="0" r="176">
      <c r="A176" s="5" t="s">
        <f>=HYPERLINK("https://www.leilaoonline.net/lote/detalhe/280923", "5005")</f>
      </c>
      <c r="B176" s="4" t="s">
        <f>=HYPERLINK("https://www.leilaoonline.net/lote/detalhe/280923", " Mesa centenária em Imbuia")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1.800,00</t>
        </is>
      </c>
      <c r="F176" s="4" t="inlineStr">
        <is>
          <t>150.00</t>
        </is>
      </c>
    </row>
    <row collapsed="false" customFormat="false" customHeight="false" hidden="false" ht="12.1" outlineLevel="0" r="177">
      <c r="A177" s="5" t="s">
        <f>=HYPERLINK("https://www.leilaoonline.net/lote/detalhe/280924", "5006")</f>
      </c>
      <c r="B177" s="4" t="s">
        <f>=HYPERLINK("https://www.leilaoonline.net/lote/detalhe/280924", " Mesa de dormente com dois bancos")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1.500,00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=HYPERLINK("https://www.leilaoonline.net/lote/detalhe/280932", "5007")</f>
      </c>
      <c r="B178" s="4" t="s">
        <f>=HYPERLINK("https://www.leilaoonline.net/lote/detalhe/280932", " 02 Balanças de sacaria com os pesos")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900,00</t>
        </is>
      </c>
      <c r="F178" s="4" t="inlineStr">
        <is>
          <t>100.00</t>
        </is>
      </c>
    </row>
    <row collapsed="false" customFormat="false" customHeight="false" hidden="false" ht="12.1" outlineLevel="0" r="179">
      <c r="A179" s="5" t="s">
        <f>=HYPERLINK("https://www.leilaoonline.net/lote/detalhe/280929", "5008")</f>
      </c>
      <c r="B179" s="4" t="s">
        <f>=HYPERLINK("https://www.leilaoonline.net/lote/detalhe/280929", " 05 Moedores fixados em madeira de lei. Sendo 3 maiores e 2 menores")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900,00</t>
        </is>
      </c>
      <c r="F179" s="4" t="inlineStr">
        <is>
          <t>100.00</t>
        </is>
      </c>
    </row>
    <row collapsed="false" customFormat="false" customHeight="false" hidden="false" ht="12.1" outlineLevel="0" r="180">
      <c r="A180" s="5" t="s">
        <f>=HYPERLINK("https://www.leilaoonline.net/lote/detalhe/280926", "5009")</f>
      </c>
      <c r="B180" s="4" t="s">
        <f>=HYPERLINK("https://www.leilaoonline.net/lote/detalhe/280926", " Balcão  em madeira de cruzeta, tampo móvel de azulejo cor azul marinho (A)")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900,00</t>
        </is>
      </c>
      <c r="F180" s="4" t="inlineStr">
        <is>
          <t>100.00</t>
        </is>
      </c>
    </row>
    <row collapsed="false" customFormat="false" customHeight="false" hidden="false" ht="12.1" outlineLevel="0" r="181">
      <c r="A181" s="5" t="s">
        <f>=HYPERLINK("https://www.leilaoonline.net/lote/detalhe/280925", "5010")</f>
      </c>
      <c r="B181" s="4" t="s">
        <f>=HYPERLINK("https://www.leilaoonline.net/lote/detalhe/280925", " Balcão  em madeira de cruzeta, tampo móvel de azulejo cor azul marinho (B)")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900,00</t>
        </is>
      </c>
      <c r="F181" s="4" t="inlineStr">
        <is>
          <t>100.00</t>
        </is>
      </c>
    </row>
    <row collapsed="false" customFormat="false" customHeight="false" hidden="false" ht="12.1" outlineLevel="0" r="182">
      <c r="A182" s="5" t="s">
        <f>=HYPERLINK("https://www.leilaoonline.net/lote/detalhe/280933", "5011")</f>
      </c>
      <c r="B182" s="4" t="s">
        <f>=HYPERLINK("https://www.leilaoonline.net/lote/detalhe/280933", " Balcão  em madeira de cruzeta, tampo móvel de azulejo cor azul marinho (C)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900,00</t>
        </is>
      </c>
      <c r="F182" s="4" t="inlineStr">
        <is>
          <t>100.00</t>
        </is>
      </c>
    </row>
    <row collapsed="false" customFormat="false" customHeight="false" hidden="false" ht="12.1" outlineLevel="0" r="183">
      <c r="A183" s="5" t="s">
        <f>=HYPERLINK("https://www.leilaoonline.net/lote/detalhe/280927", "5012")</f>
      </c>
      <c r="B183" s="4" t="s">
        <f>=HYPERLINK("https://www.leilaoonline.net/lote/detalhe/280927", " Balcão  em madeira de cruzeta, tampo móvel de azulejo cor azul marinho (D)")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900,00</t>
        </is>
      </c>
      <c r="F183" s="4" t="inlineStr">
        <is>
          <t>100.00</t>
        </is>
      </c>
    </row>
    <row collapsed="false" customFormat="false" customHeight="false" hidden="false" ht="12.1" outlineLevel="0" r="184">
      <c r="A184" s="5" t="s">
        <f>=HYPERLINK("https://www.leilaoonline.net/lote/detalhe/280919", "5013")</f>
      </c>
      <c r="B184" s="4" t="s">
        <f>=HYPERLINK("https://www.leilaoonline.net/lote/detalhe/280919", " Balcão  em madeira de cruzeta, tampo móvel de azulejo cor azul marinho (E)")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900,00</t>
        </is>
      </c>
      <c r="F184" s="4" t="inlineStr">
        <is>
          <t>100.00</t>
        </is>
      </c>
    </row>
    <row collapsed="false" customFormat="false" customHeight="false" hidden="false" ht="12.1" outlineLevel="0" r="185">
      <c r="A185" s="5" t="s">
        <f>=HYPERLINK("https://www.leilaoonline.net/lote/detalhe/280928", "5014")</f>
      </c>
      <c r="B185" s="4" t="s">
        <f>=HYPERLINK("https://www.leilaoonline.net/lote/detalhe/280928", " Balcão  em madeira de cruzeta, tampo móvel de azulejo cor azul marinho (F)")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900,00</t>
        </is>
      </c>
      <c r="F185" s="4" t="inlineStr">
        <is>
          <t>100.00</t>
        </is>
      </c>
    </row>
    <row collapsed="false" customFormat="false" customHeight="false" hidden="false" ht="12.1" outlineLevel="0" r="186">
      <c r="A186" s="5" t="s">
        <f>=HYPERLINK("https://www.leilaoonline.net/lote/detalhe/280931", "5015")</f>
      </c>
      <c r="B186" s="4" t="s">
        <f>=HYPERLINK("https://www.leilaoonline.net/lote/detalhe/280931", " Balança vermelha grande")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300,00</t>
        </is>
      </c>
      <c r="F186" s="4" t="inlineStr">
        <is>
          <t>100.00</t>
        </is>
      </c>
    </row>
    <row collapsed="false" customFormat="false" customHeight="false" hidden="false" ht="12.1" outlineLevel="0" r="187">
      <c r="A187" s="5" t="s">
        <f>=HYPERLINK("https://www.leilaoonline.net/lote/detalhe/280935", "5016")</f>
      </c>
      <c r="B187" s="4" t="s">
        <f>=HYPERLINK("https://www.leilaoonline.net/lote/detalhe/280935", " Balança marrom tam.medio")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300,00</t>
        </is>
      </c>
      <c r="F187" s="4" t="inlineStr">
        <is>
          <t>100.00</t>
        </is>
      </c>
    </row>
    <row collapsed="false" customFormat="false" customHeight="false" hidden="false" ht="12.1" outlineLevel="0" r="188">
      <c r="A188" s="5" t="s">
        <f>=HYPERLINK("https://www.leilaoonline.net/lote/detalhe/280930", "5017")</f>
      </c>
      <c r="B188" s="4" t="s">
        <f>=HYPERLINK("https://www.leilaoonline.net/lote/detalhe/280930", " Balança vermelha tam.medio")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300,00</t>
        </is>
      </c>
      <c r="F188" s="4" t="inlineStr">
        <is>
          <t>100.00</t>
        </is>
      </c>
    </row>
    <row collapsed="false" customFormat="false" customHeight="false" hidden="false" ht="12.1" outlineLevel="0" r="189">
      <c r="A189" s="5" t="s">
        <f>=HYPERLINK("https://www.leilaoonline.net/lote/detalhe/280938", "5018")</f>
      </c>
      <c r="B189" s="4" t="s">
        <f>=HYPERLINK("https://www.leilaoonline.net/lote/detalhe/280938", " Torradores de café (2 unidades)")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200,00</t>
        </is>
      </c>
      <c r="F189" s="4" t="inlineStr">
        <is>
          <t>100.00</t>
        </is>
      </c>
    </row>
    <row collapsed="false" customFormat="false" customHeight="false" hidden="false" ht="12.1" outlineLevel="0" r="190">
      <c r="A190" s="5" t="s">
        <f>=HYPERLINK("https://www.leilaoonline.net/lote/detalhe/280937", "5026")</f>
      </c>
      <c r="B190" s="4" t="s">
        <f>=HYPERLINK("https://www.leilaoonline.net/lote/detalhe/280937", " Pilão sem a mão")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400,00</t>
        </is>
      </c>
      <c r="F190" s="4" t="inlineStr">
        <is>
          <t>100.00</t>
        </is>
      </c>
    </row>
    <row collapsed="false" customFormat="false" customHeight="false" hidden="false" ht="12.1" outlineLevel="0" r="191">
      <c r="A191" s="5" t="s">
        <f>=HYPERLINK("https://www.leilaoonline.net/lote/detalhe/280922", "5027")</f>
      </c>
      <c r="B191" s="4" t="s">
        <f>=HYPERLINK("https://www.leilaoonline.net/lote/detalhe/280922", " Armário em madeira. Usado")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800,00</t>
        </is>
      </c>
      <c r="F191" s="4" t="inlineStr">
        <is>
          <t>100.00</t>
        </is>
      </c>
    </row>
    <row collapsed="false" customFormat="false" customHeight="false" hidden="false" ht="12.1" outlineLevel="0" r="192">
      <c r="A192" s="5" t="s">
        <f>=HYPERLINK("https://www.leilaoonline.net/lote/detalhe/280934", "5029")</f>
      </c>
      <c r="B192" s="4" t="s">
        <f>=HYPERLINK("https://www.leilaoonline.net/lote/detalhe/280934", " Arado")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800,00</t>
        </is>
      </c>
      <c r="F192" s="4" t="inlineStr">
        <is>
          <t>100.00</t>
        </is>
      </c>
    </row>
    <row collapsed="false" customFormat="false" customHeight="false" hidden="false" ht="12.1" outlineLevel="0" r="193">
      <c r="A193" s="5" t="s">
        <f>=HYPERLINK("https://www.leilaoonline.net/lote/detalhe/280921", "5035")</f>
      </c>
      <c r="B193" s="4" t="s">
        <f>=HYPERLINK("https://www.leilaoonline.net/lote/detalhe/280921", "Chaise de Rafis indonésia. Usada (A)")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600,00</t>
        </is>
      </c>
      <c r="F193" s="4" t="inlineStr">
        <is>
          <t>100.00</t>
        </is>
      </c>
    </row>
    <row collapsed="false" customFormat="false" customHeight="false" hidden="false" ht="12.1" outlineLevel="0" r="194">
      <c r="A194" s="5" t="s">
        <f>=HYPERLINK("https://www.leilaoonline.net/lote/detalhe/280940", "5036")</f>
      </c>
      <c r="B194" s="4" t="s">
        <f>=HYPERLINK("https://www.leilaoonline.net/lote/detalhe/280940", "Chaise de Rafis indonésia. Usada (B)")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600,00</t>
        </is>
      </c>
      <c r="F194" s="4" t="inlineStr">
        <is>
          <t>100.00</t>
        </is>
      </c>
    </row>
    <row collapsed="false" customFormat="false" customHeight="false" hidden="false" ht="12.1" outlineLevel="0" r="195">
      <c r="A195" s="5" t="s">
        <f>=HYPERLINK("https://www.leilaoonline.net/lote/detalhe/280920", "5038")</f>
      </c>
      <c r="B195" s="4" t="s">
        <f>=HYPERLINK("https://www.leilaoonline.net/lote/detalhe/280920", " Lustre antigo em metal")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800,00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=HYPERLINK("https://www.leilaoonline.net/lote/detalhe/280939", "5039")</f>
      </c>
      <c r="B196" s="4" t="s">
        <f>=HYPERLINK("https://www.leilaoonline.net/lote/detalhe/280939", " Carteira escolar antiga")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400,00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=HYPERLINK("https://www.leilaoonline.net/lote/detalhe/280976", "5040")</f>
      </c>
      <c r="B197" s="4" t="s">
        <f>=HYPERLINK("https://www.leilaoonline.net/lote/detalhe/280976", " Máquina Vigorelli. Funcionando")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650,00</t>
        </is>
      </c>
      <c r="F197" s="4" t="inlineStr">
        <is>
          <t>50.00</t>
        </is>
      </c>
    </row>
    <row collapsed="false" customFormat="false" customHeight="false" hidden="false" ht="12.1" outlineLevel="0" r="198">
      <c r="A198" s="5" t="s">
        <f>=HYPERLINK("https://www.leilaoonline.net/lote/detalhe/280978", "5041")</f>
      </c>
      <c r="B198" s="4" t="s">
        <f>=HYPERLINK("https://www.leilaoonline.net/lote/detalhe/280978", " 04 Formas de tijolo comum")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300,00</t>
        </is>
      </c>
      <c r="F198" s="4" t="inlineStr">
        <is>
          <t>50.00</t>
        </is>
      </c>
    </row>
    <row collapsed="false" customFormat="false" customHeight="false" hidden="false" ht="12.1" outlineLevel="0" r="199">
      <c r="A199" s="5" t="s">
        <f>=HYPERLINK("https://www.leilaoonline.net/lote/detalhe/280973", "5042")</f>
      </c>
      <c r="B199" s="4" t="s">
        <f>=HYPERLINK("https://www.leilaoonline.net/lote/detalhe/280973", " Máquina escrever antiga")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150,00</t>
        </is>
      </c>
      <c r="F199" s="4" t="inlineStr">
        <is>
          <t>50.00</t>
        </is>
      </c>
    </row>
    <row collapsed="false" customFormat="false" customHeight="false" hidden="false" ht="12.1" outlineLevel="0" r="200">
      <c r="A200" s="5" t="s">
        <f>=HYPERLINK("https://www.leilaoonline.net/lote/detalhe/280980", "5043")</f>
      </c>
      <c r="B200" s="4" t="s">
        <f>=HYPERLINK("https://www.leilaoonline.net/lote/detalhe/280980", " Máquina escrever antiga")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150,00</t>
        </is>
      </c>
      <c r="F200" s="4" t="inlineStr">
        <is>
          <t>50.00</t>
        </is>
      </c>
    </row>
    <row collapsed="false" customFormat="false" customHeight="false" hidden="false" ht="12.1" outlineLevel="0" r="201">
      <c r="A201" s="5" t="s">
        <f>=HYPERLINK("https://www.leilaoonline.net/lote/detalhe/280981", "5044")</f>
      </c>
      <c r="B201" s="4" t="s">
        <f>=HYPERLINK("https://www.leilaoonline.net/lote/detalhe/280981", "Mesa de cabeceira em imbuia")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150,00</t>
        </is>
      </c>
      <c r="F201" s="4" t="inlineStr">
        <is>
          <t>50.00</t>
        </is>
      </c>
    </row>
    <row collapsed="false" customFormat="false" customHeight="false" hidden="false" ht="12.1" outlineLevel="0" r="202">
      <c r="A202" s="5" t="s">
        <f>=HYPERLINK("https://www.leilaoonline.net/lote/detalhe/280974", "5046")</f>
      </c>
      <c r="B202" s="4" t="s">
        <f>=HYPERLINK("https://www.leilaoonline.net/lote/detalhe/280974", " Quatro esculturas")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400,00</t>
        </is>
      </c>
      <c r="F202" s="4" t="inlineStr">
        <is>
          <t>50.00</t>
        </is>
      </c>
    </row>
    <row collapsed="false" customFormat="false" customHeight="false" hidden="false" ht="12.1" outlineLevel="0" r="203">
      <c r="A203" s="5" t="s">
        <f>=HYPERLINK("https://www.leilaoonline.net/lote/detalhe/280979", "5047")</f>
      </c>
      <c r="B203" s="4" t="s">
        <f>=HYPERLINK("https://www.leilaoonline.net/lote/detalhe/280979", " Rádio vitrola em Imbuia")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900,00</t>
        </is>
      </c>
      <c r="F203" s="4" t="inlineStr">
        <is>
          <t>50.00</t>
        </is>
      </c>
    </row>
    <row collapsed="false" customFormat="false" customHeight="false" hidden="false" ht="12.1" outlineLevel="0" r="204">
      <c r="A204" s="5" t="s">
        <f>=HYPERLINK("https://www.leilaoonline.net/lote/detalhe/280975", "5049")</f>
      </c>
      <c r="B204" s="4" t="s">
        <f>=HYPERLINK("https://www.leilaoonline.net/lote/detalhe/280975", " Mesa em imbuia com tampo de mármore. Medidas 75 x 90. Acompanha duas cadeiras em Imbuia")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750,00</t>
        </is>
      </c>
      <c r="F204" s="4" t="inlineStr">
        <is>
          <t>50.00</t>
        </is>
      </c>
    </row>
    <row collapsed="false" customFormat="false" customHeight="false" hidden="false" ht="12.1" outlineLevel="0" r="205">
      <c r="A205" s="5" t="s">
        <f>=HYPERLINK("https://www.leilaoonline.net/lote/detalhe/280977", "5050")</f>
      </c>
      <c r="B205" s="4" t="s">
        <f>=HYPERLINK("https://www.leilaoonline.net/lote/detalhe/280977", " Baú de madeira . Medidas 1,90 x 0,51 x 0,53")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500,00</t>
        </is>
      </c>
      <c r="F205" s="4" t="inlineStr">
        <is>
          <t>50.00</t>
        </is>
      </c>
    </row>
    <row collapsed="false" customFormat="false" customHeight="false" hidden="false" ht="12.1" outlineLevel="0" r="206">
      <c r="A206" s="5" t="s">
        <f>=HYPERLINK("https://www.leilaoonline.net/lote/detalhe/281106", "6002")</f>
      </c>
      <c r="B206" s="4" t="s">
        <f>=HYPERLINK("https://www.leilaoonline.net/lote/detalhe/281106", " Aparelho de Som Toshiba")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145,00</t>
        </is>
      </c>
      <c r="F206" s="4" t="inlineStr">
        <is>
          <t>50.00</t>
        </is>
      </c>
    </row>
    <row collapsed="false" customFormat="false" customHeight="false" hidden="false" ht="12.1" outlineLevel="0" r="207">
      <c r="A207" s="5" t="s">
        <f>=HYPERLINK("https://www.leilaoonline.net/lote/detalhe/281111", "6003")</f>
      </c>
      <c r="B207" s="4" t="s">
        <f>=HYPERLINK("https://www.leilaoonline.net/lote/detalhe/281111", " APARELHO DE SOM GRADIENTE. COM 3 DISQUETEIRAS. LIGANDO")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145,00</t>
        </is>
      </c>
      <c r="F207" s="4" t="inlineStr">
        <is>
          <t>50.00</t>
        </is>
      </c>
    </row>
    <row collapsed="false" customFormat="false" customHeight="false" hidden="false" ht="12.1" outlineLevel="0" r="208">
      <c r="A208" s="5" t="s">
        <f>=HYPERLINK("https://www.leilaoonline.net/lote/detalhe/281107", "6004")</f>
      </c>
      <c r="B208" s="4" t="s">
        <f>=HYPERLINK("https://www.leilaoonline.net/lote/detalhe/281107", "  DVD Karaokê Mondial")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160,00</t>
        </is>
      </c>
      <c r="F208" s="4" t="inlineStr">
        <is>
          <t>50.00</t>
        </is>
      </c>
    </row>
    <row collapsed="false" customFormat="false" customHeight="false" hidden="false" ht="12.1" outlineLevel="0" r="209">
      <c r="A209" s="5" t="s">
        <f>=HYPERLINK("https://www.leilaoonline.net/lote/detalhe/281109", "6005")</f>
      </c>
      <c r="B209" s="4" t="s">
        <f>=HYPERLINK("https://www.leilaoonline.net/lote/detalhe/281109", " Toca CD DVD Toshiba")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60,00</t>
        </is>
      </c>
      <c r="F209" s="4" t="inlineStr">
        <is>
          <t>50.00</t>
        </is>
      </c>
    </row>
    <row collapsed="false" customFormat="false" customHeight="false" hidden="false" ht="12.1" outlineLevel="0" r="210">
      <c r="A210" s="5" t="s">
        <f>=HYPERLINK("https://www.leilaoonline.net/lote/detalhe/281110", "6006")</f>
      </c>
      <c r="B210" s="4" t="s">
        <f>=HYPERLINK("https://www.leilaoonline.net/lote/detalhe/281110", "  Minuteira, Parafusadeira (s/bateria) Porta Celular Autom")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70,00</t>
        </is>
      </c>
      <c r="F210" s="4" t="inlineStr">
        <is>
          <t>50.00</t>
        </is>
      </c>
    </row>
    <row collapsed="false" customFormat="false" customHeight="false" hidden="false" ht="12.1" outlineLevel="0" r="211">
      <c r="A211" s="5" t="s">
        <f>=HYPERLINK("https://www.leilaoonline.net/lote/detalhe/281108", "6007")</f>
      </c>
      <c r="B211" s="4" t="s">
        <f>=HYPERLINK("https://www.leilaoonline.net/lote/detalhe/281108", " Aparelhos Receiver Sky")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90,00</t>
        </is>
      </c>
      <c r="F211" s="4" t="inlineStr">
        <is>
          <t>50.00</t>
        </is>
      </c>
    </row>
    <row collapsed="false" customFormat="false" customHeight="false" hidden="false" ht="12.1" outlineLevel="0" r="212">
      <c r="A212" s="5" t="s">
        <f>=HYPERLINK("https://www.leilaoonline.net/lote/detalhe/281114", "6009")</f>
      </c>
      <c r="B212" s="4" t="s">
        <f>=HYPERLINK("https://www.leilaoonline.net/lote/detalhe/281114", " Aparelhos Receiver Satelite Elsys e Orbisat")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190,00</t>
        </is>
      </c>
      <c r="F212" s="4" t="inlineStr">
        <is>
          <t>50.00</t>
        </is>
      </c>
    </row>
    <row collapsed="false" customFormat="false" customHeight="false" hidden="false" ht="12.1" outlineLevel="0" r="213">
      <c r="A213" s="5" t="s">
        <f>=HYPERLINK("https://www.leilaoonline.net/lote/detalhe/281112", "6010")</f>
      </c>
      <c r="B213" s="4" t="s">
        <f>=HYPERLINK("https://www.leilaoonline.net/lote/detalhe/281112", " Aparelho Receiver Sattelite - S2200 Orbisat")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120,00</t>
        </is>
      </c>
      <c r="F213" s="4" t="inlineStr">
        <is>
          <t>50.00</t>
        </is>
      </c>
    </row>
    <row collapsed="false" customFormat="false" customHeight="false" hidden="false" ht="12.1" outlineLevel="0" r="214">
      <c r="A214" s="5" t="s">
        <f>=HYPERLINK("https://www.leilaoonline.net/lote/detalhe/281115", "6011")</f>
      </c>
      <c r="B214" s="4" t="s">
        <f>=HYPERLINK("https://www.leilaoonline.net/lote/detalhe/281115", " Películas Celulares - Tamponas Massag")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45,00</t>
        </is>
      </c>
      <c r="F214" s="4" t="inlineStr">
        <is>
          <t>50.00</t>
        </is>
      </c>
    </row>
    <row collapsed="false" customFormat="false" customHeight="false" hidden="false" ht="12.1" outlineLevel="0" r="215">
      <c r="A215" s="5" t="s">
        <f>=HYPERLINK("https://www.leilaoonline.net/lote/detalhe/281117", "6012")</f>
      </c>
      <c r="B215" s="4" t="s">
        <f>=HYPERLINK("https://www.leilaoonline.net/lote/detalhe/281117", " Peças Automotivas")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195,00</t>
        </is>
      </c>
      <c r="F215" s="4" t="inlineStr">
        <is>
          <t>50.00</t>
        </is>
      </c>
    </row>
    <row collapsed="false" customFormat="false" customHeight="false" hidden="false" ht="12.1" outlineLevel="0" r="216">
      <c r="A216" s="5" t="s">
        <f>=HYPERLINK("https://www.leilaoonline.net/lote/detalhe/281113", "6013")</f>
      </c>
      <c r="B216" s="4" t="s">
        <f>=HYPERLINK("https://www.leilaoonline.net/lote/detalhe/281113", " Radio Relogio National e Receiver Digital Sattelite - Philips")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95,00</t>
        </is>
      </c>
      <c r="F216" s="4" t="inlineStr">
        <is>
          <t>50.00</t>
        </is>
      </c>
    </row>
    <row collapsed="false" customFormat="false" customHeight="false" hidden="false" ht="12.1" outlineLevel="0" r="217">
      <c r="A217" s="5" t="s">
        <f>=HYPERLINK("https://www.leilaoonline.net/lote/detalhe/281116", "6014")</f>
      </c>
      <c r="B217" s="4" t="s">
        <f>=HYPERLINK("https://www.leilaoonline.net/lote/detalhe/281116", " Master Systenm III - Completo")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170,00</t>
        </is>
      </c>
      <c r="F217" s="4" t="inlineStr">
        <is>
          <t>50.00</t>
        </is>
      </c>
    </row>
    <row collapsed="false" customFormat="false" customHeight="false" hidden="false" ht="12.1" outlineLevel="0" r="218">
      <c r="A218" s="5" t="s">
        <f>=HYPERLINK("https://www.leilaoonline.net/lote/detalhe/281118", "6015")</f>
      </c>
      <c r="B218" s="4" t="s">
        <f>=HYPERLINK("https://www.leilaoonline.net/lote/detalhe/281118", " Gabinetes de Pçs (08) diversas baias")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50,00</t>
        </is>
      </c>
      <c r="F218" s="4" t="inlineStr">
        <is>
          <t>50.00</t>
        </is>
      </c>
    </row>
    <row collapsed="false" customFormat="false" customHeight="false" hidden="false" ht="12.1" outlineLevel="0" r="219">
      <c r="A219" s="5" t="s">
        <f>=HYPERLINK("https://www.leilaoonline.net/lote/detalhe/281119", "6017")</f>
      </c>
      <c r="B219" s="4" t="s">
        <f>=HYPERLINK("https://www.leilaoonline.net/lote/detalhe/281119", " Torneiras, Misturadores, Registros, Adaptadores, metal e pvc aprox. 60 pcs")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280,00</t>
        </is>
      </c>
      <c r="F219" s="4" t="inlineStr">
        <is>
          <t>50.00</t>
        </is>
      </c>
    </row>
    <row collapsed="false" customFormat="false" customHeight="false" hidden="false" ht="12.1" outlineLevel="0" r="220">
      <c r="A220" s="5" t="s">
        <f>=HYPERLINK("https://www.leilaoonline.net/lote/detalhe/281120", "6018")</f>
      </c>
      <c r="B220" s="4" t="s">
        <f>=HYPERLINK("https://www.leilaoonline.net/lote/detalhe/281120", " Balança Plataforma 110 kg Welmy")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290,00</t>
        </is>
      </c>
      <c r="F220" s="4" t="inlineStr">
        <is>
          <t>50.00</t>
        </is>
      </c>
    </row>
    <row collapsed="false" customFormat="false" customHeight="false" hidden="false" ht="12.1" outlineLevel="0" r="221">
      <c r="A221" s="5" t="s">
        <f>=HYPERLINK("https://www.leilaoonline.net/lote/detalhe/281121", "6031")</f>
      </c>
      <c r="B221" s="4" t="s">
        <f>=HYPERLINK("https://www.leilaoonline.net/lote/detalhe/281121", " PORTA LISA CURUPIXA 0,82 X 2,10")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165,00</t>
        </is>
      </c>
      <c r="F221" s="4" t="inlineStr">
        <is>
          <t>50.00</t>
        </is>
      </c>
    </row>
    <row collapsed="false" customFormat="false" customHeight="false" hidden="false" ht="12.1" outlineLevel="0" r="222">
      <c r="A222" s="5" t="s">
        <f>=HYPERLINK("https://www.leilaoonline.net/lote/detalhe/281124", "6044")</f>
      </c>
      <c r="B222" s="4" t="s">
        <f>=HYPERLINK("https://www.leilaoonline.net/lote/detalhe/281124", " BLOCO MOTOR LINHA VW PARCIAL FECHADO")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790,00</t>
        </is>
      </c>
      <c r="F222" s="4" t="inlineStr">
        <is>
          <t>50.00</t>
        </is>
      </c>
    </row>
    <row collapsed="false" customFormat="false" customHeight="false" hidden="false" ht="12.1" outlineLevel="0" r="223">
      <c r="A223" s="5" t="s">
        <f>=HYPERLINK("https://www.leilaoonline.net/lote/detalhe/281128", "6055")</f>
      </c>
      <c r="B223" s="4" t="s">
        <f>=HYPERLINK("https://www.leilaoonline.net/lote/detalhe/281128", " BICICLETA INFANTIL C/RODINHA")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85,00</t>
        </is>
      </c>
      <c r="F223" s="4" t="inlineStr">
        <is>
          <t>50.00</t>
        </is>
      </c>
    </row>
    <row collapsed="false" customFormat="false" customHeight="false" hidden="false" ht="12.1" outlineLevel="0" r="224">
      <c r="A224" s="5" t="s">
        <f>=HYPERLINK("https://www.leilaoonline.net/lote/detalhe/281130", "6056")</f>
      </c>
      <c r="B224" s="4" t="s">
        <f>=HYPERLINK("https://www.leilaoonline.net/lote/detalhe/281130", " BICICLETA FEMIN. CECI ORIGINAL")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350,00</t>
        </is>
      </c>
      <c r="F224" s="4" t="inlineStr">
        <is>
          <t>50.00</t>
        </is>
      </c>
    </row>
    <row collapsed="false" customFormat="false" customHeight="false" hidden="false" ht="12.1" outlineLevel="0" r="225">
      <c r="A225" s="5" t="s">
        <f>=HYPERLINK("https://www.leilaoonline.net/lote/detalhe/281129", "6058")</f>
      </c>
      <c r="B225" s="4" t="s">
        <f>=HYPERLINK("https://www.leilaoonline.net/lote/detalhe/281129", " BIKE SKYLINE EXPLORER ARO 29  18 MARCHAS")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300,00</t>
        </is>
      </c>
      <c r="F225" s="4" t="inlineStr">
        <is>
          <t>50.00</t>
        </is>
      </c>
    </row>
    <row collapsed="false" customFormat="false" customHeight="false" hidden="false" ht="12.1" outlineLevel="0" r="226">
      <c r="A226" s="5" t="s">
        <f>=HYPERLINK("https://www.leilaoonline.net/lote/detalhe/281131", "6059")</f>
      </c>
      <c r="B226" s="4" t="s">
        <f>=HYPERLINK("https://www.leilaoonline.net/lote/detalhe/281131", " MOTOR LINHA VW PARCIAL CABEÇOTADO")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1.250,00</t>
        </is>
      </c>
      <c r="F226" s="4" t="inlineStr">
        <is>
          <t>100.00</t>
        </is>
      </c>
    </row>
    <row collapsed="false" customFormat="false" customHeight="false" hidden="false" ht="12.1" outlineLevel="0" r="227">
      <c r="A227" s="5" t="s">
        <f>=HYPERLINK("https://www.leilaoonline.net/lote/detalhe/281132", "6061")</f>
      </c>
      <c r="B227" s="4" t="s">
        <f>=HYPERLINK("https://www.leilaoonline.net/lote/detalhe/281132", " MOTOR PARCIAL LINHA VW 1600 AR-ALCOOL")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450,00</t>
        </is>
      </c>
      <c r="F227" s="4" t="inlineStr">
        <is>
          <t>50.00</t>
        </is>
      </c>
    </row>
    <row collapsed="false" customFormat="false" customHeight="false" hidden="false" ht="12.1" outlineLevel="0" r="228">
      <c r="A228" s="5" t="s">
        <f>=HYPERLINK("https://www.leilaoonline.net/lote/detalhe/281136", "6072")</f>
      </c>
      <c r="B228" s="4" t="s">
        <f>=HYPERLINK("https://www.leilaoonline.net/lote/detalhe/281136", " Motor Parcial 1600 Ar- fechado (p aprov. Peças internas) 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600,00</t>
        </is>
      </c>
      <c r="F228" s="4" t="inlineStr">
        <is>
          <t>50.00</t>
        </is>
      </c>
    </row>
    <row collapsed="false" customFormat="false" customHeight="false" hidden="false" ht="12.1" outlineLevel="0" r="229">
      <c r="A229" s="5" t="s">
        <f>=HYPERLINK("https://www.leilaoonline.net/lote/detalhe/281144", "6087")</f>
      </c>
      <c r="B229" s="4" t="s">
        <f>=HYPERLINK("https://www.leilaoonline.net/lote/detalhe/281144", " Prisioneiros, comandos, carburadores, lata ventoinha")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130,00</t>
        </is>
      </c>
      <c r="F229" s="4" t="inlineStr">
        <is>
          <t>50.00</t>
        </is>
      </c>
    </row>
    <row collapsed="false" customFormat="false" customHeight="false" hidden="false" ht="12.1" outlineLevel="0" r="230">
      <c r="A230" s="5" t="s">
        <f>=HYPERLINK("https://www.leilaoonline.net/lote/detalhe/281145", "6088")</f>
      </c>
      <c r="B230" s="4" t="s">
        <f>=HYPERLINK("https://www.leilaoonline.net/lote/detalhe/281145", " Bomba Injetora (Kombi/Saveiro) mais bicos e caniços")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2.400,00</t>
        </is>
      </c>
      <c r="F230" s="4" t="inlineStr">
        <is>
          <t>100.00</t>
        </is>
      </c>
    </row>
    <row collapsed="false" customFormat="false" customHeight="false" hidden="false" ht="12.1" outlineLevel="0" r="231">
      <c r="A231" s="5" t="s">
        <f>=HYPERLINK("https://www.leilaoonline.net/lote/detalhe/281147", "6093")</f>
      </c>
      <c r="B231" s="4" t="s">
        <f>=HYPERLINK("https://www.leilaoonline.net/lote/detalhe/281147", " Motores Elétricos 127 v para motobomba")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224,00</t>
        </is>
      </c>
      <c r="F231" s="4" t="inlineStr">
        <is>
          <t>50.00</t>
        </is>
      </c>
    </row>
    <row collapsed="false" customFormat="false" customHeight="false" hidden="false" ht="12.1" outlineLevel="0" r="232">
      <c r="A232" s="5" t="s">
        <f>=HYPERLINK("https://www.leilaoonline.net/lote/detalhe/281149", "6099")</f>
      </c>
      <c r="B232" s="4" t="s">
        <f>=HYPERLINK("https://www.leilaoonline.net/lote/detalhe/281149", " Bloco Motor 1600 Prisioneiro Fino 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190,00</t>
        </is>
      </c>
      <c r="F232" s="4" t="inlineStr">
        <is>
          <t>50.00</t>
        </is>
      </c>
    </row>
    <row collapsed="false" customFormat="false" customHeight="false" hidden="false" ht="12.1" outlineLevel="0" r="233">
      <c r="A233" s="5" t="s">
        <f>=HYPERLINK("https://www.leilaoonline.net/lote/detalhe/281166", "6256")</f>
      </c>
      <c r="B233" s="4" t="s">
        <f>=HYPERLINK("https://www.leilaoonline.net/lote/detalhe/281166", " 55 fitas VHS")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1.795,00</t>
        </is>
      </c>
      <c r="F233" s="4" t="inlineStr">
        <is>
          <t>50.00</t>
        </is>
      </c>
    </row>
    <row collapsed="false" customFormat="false" customHeight="false" hidden="false" ht="12.1" outlineLevel="0" r="234">
      <c r="A234" s="5" t="s">
        <f>=HYPERLINK("https://www.leilaoonline.net/lote/detalhe/281168", "6279")</f>
      </c>
      <c r="B234" s="4" t="s">
        <f>=HYPERLINK("https://www.leilaoonline.net/lote/detalhe/281168", " 55 unidades Fitas VHS")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159,00</t>
        </is>
      </c>
      <c r="F234" s="4" t="inlineStr">
        <is>
          <t>50.00</t>
        </is>
      </c>
    </row>
    <row collapsed="false" customFormat="false" customHeight="false" hidden="false" ht="12.1" outlineLevel="0" r="235">
      <c r="A235" s="5" t="s">
        <f>=HYPERLINK("https://www.leilaoonline.net/lote/detalhe/281167", "6289")</f>
      </c>
      <c r="B235" s="4" t="s">
        <f>=HYPERLINK("https://www.leilaoonline.net/lote/detalhe/281167", " 100 Fitas VHS")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233,00</t>
        </is>
      </c>
      <c r="F235" s="4" t="inlineStr">
        <is>
          <t>50.00</t>
        </is>
      </c>
    </row>
    <row collapsed="false" customFormat="false" customHeight="false" hidden="false" ht="12.1" outlineLevel="0" r="236">
      <c r="A236" s="5" t="s">
        <f>=HYPERLINK("https://www.leilaoonline.net/lote/detalhe/281169", "6302")</f>
      </c>
      <c r="B236" s="4" t="s">
        <f>=HYPERLINK("https://www.leilaoonline.net/lote/detalhe/281169", " Fitas VHS Diversos gêneros 70 unids.")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195,00</t>
        </is>
      </c>
      <c r="F236" s="4" t="inlineStr">
        <is>
          <t>50.00</t>
        </is>
      </c>
    </row>
    <row collapsed="false" customFormat="false" customHeight="false" hidden="false" ht="12.1" outlineLevel="0" r="237">
      <c r="A237" s="5" t="s">
        <f>=HYPERLINK("https://www.leilaoonline.net/lote/detalhe/281171", "6318")</f>
      </c>
      <c r="B237" s="4" t="s">
        <f>=HYPERLINK("https://www.leilaoonline.net/lote/detalhe/281171", " 80 MIDIAS VHS")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232,00</t>
        </is>
      </c>
      <c r="F237" s="4" t="inlineStr">
        <is>
          <t>50.00</t>
        </is>
      </c>
    </row>
    <row collapsed="false" customFormat="false" customHeight="false" hidden="false" ht="12.1" outlineLevel="0" r="238">
      <c r="A238" s="5" t="s">
        <f>=HYPERLINK("https://www.leilaoonline.net/lote/detalhe/281170", "6331")</f>
      </c>
      <c r="B238" s="4" t="s">
        <f>=HYPERLINK("https://www.leilaoonline.net/lote/detalhe/281170", " 100 MIDIAS DE VHS")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195,00</t>
        </is>
      </c>
      <c r="F238" s="4" t="inlineStr">
        <is>
          <t>50.00</t>
        </is>
      </c>
    </row>
    <row collapsed="false" customFormat="false" customHeight="false" hidden="false" ht="12.1" outlineLevel="0" r="239">
      <c r="A239" s="5" t="s">
        <f>=HYPERLINK("https://www.leilaoonline.net/lote/detalhe/280970", "6501")</f>
      </c>
      <c r="B239" s="4" t="s">
        <f>=HYPERLINK("https://www.leilaoonline.net/lote/detalhe/280970", " Informática, Amperimetro, Cabos, Estabilizador, Fontes e mais. Veja Especificações.")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500,00</t>
        </is>
      </c>
      <c r="F239" s="4" t="inlineStr">
        <is>
          <t>50.00</t>
        </is>
      </c>
    </row>
    <row collapsed="false" customFormat="false" customHeight="false" hidden="false" ht="12.1" outlineLevel="0" r="240">
      <c r="A240" s="5" t="s">
        <f>=HYPERLINK("https://www.leilaoonline.net/lote/detalhe/280971", "6502")</f>
      </c>
      <c r="B240" s="4" t="s">
        <f>=HYPERLINK("https://www.leilaoonline.net/lote/detalhe/280971", " Parafusos e peças automotivas. Veja especificações")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500,00</t>
        </is>
      </c>
      <c r="F240" s="4" t="inlineStr">
        <is>
          <t>50.00</t>
        </is>
      </c>
    </row>
    <row collapsed="false" customFormat="false" customHeight="false" hidden="false" ht="12.1" outlineLevel="0" r="241">
      <c r="A241" s="5" t="s">
        <f>=HYPERLINK("https://www.leilaoonline.net/lote/detalhe/280969", "6503")</f>
      </c>
      <c r="B241" s="4" t="s">
        <f>=HYPERLINK("https://www.leilaoonline.net/lote/detalhe/280969", " Celulares antigos, Telefones, Máquinas Fotográficas, Rádio Relógios e mais. Veja especificações")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400,00</t>
        </is>
      </c>
      <c r="F241" s="4" t="inlineStr">
        <is>
          <t>50.00</t>
        </is>
      </c>
    </row>
    <row collapsed="false" customFormat="false" customHeight="false" hidden="false" ht="12.1" outlineLevel="0" r="242">
      <c r="A242" s="5" t="s">
        <f>=HYPERLINK("https://www.leilaoonline.net/lote/detalhe/280972", "6504")</f>
      </c>
      <c r="B242" s="4" t="s">
        <f>=HYPERLINK("https://www.leilaoonline.net/lote/detalhe/280972", " GPS GAMIN NUVI 7000  funcionando")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150,00</t>
        </is>
      </c>
      <c r="F242" s="4" t="inlineStr">
        <is>
          <t>50.00</t>
        </is>
      </c>
    </row>
    <row collapsed="false" customFormat="false" customHeight="false" hidden="false" ht="12.1" outlineLevel="0" r="243">
      <c r="A243" s="5" t="s">
        <f>=HYPERLINK("https://www.leilaoonline.net/lote/detalhe/280968", "6506")</f>
      </c>
      <c r="B243" s="4" t="s">
        <f>=HYPERLINK("https://www.leilaoonline.net/lote/detalhe/280968", " Bicicleta Ceci Originial 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200,00</t>
        </is>
      </c>
      <c r="F243" s="4" t="inlineStr">
        <is>
          <t>50.00</t>
        </is>
      </c>
    </row>
    <row collapsed="false" customFormat="false" customHeight="false" hidden="false" ht="12.1" outlineLevel="0" r="244">
      <c r="A244" s="5" t="s">
        <f>=HYPERLINK("https://www.leilaoonline.net/lote/detalhe/280967", "6507")</f>
      </c>
      <c r="B244" s="4" t="s">
        <f>=HYPERLINK("https://www.leilaoonline.net/lote/detalhe/280967", " Master System III Compact completo")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300,00</t>
        </is>
      </c>
      <c r="F244" s="4" t="inlineStr">
        <is>
          <t>50.00</t>
        </is>
      </c>
    </row>
    <row collapsed="false" customFormat="false" customHeight="false" hidden="false" ht="12.1" outlineLevel="0" r="245">
      <c r="A245" s="5" t="s">
        <f>=HYPERLINK("https://www.leilaoonline.net/lote/detalhe/281044", "7001")</f>
      </c>
      <c r="B245" s="4" t="s">
        <f>=HYPERLINK("https://www.leilaoonline.net/lote/detalhe/281044", " Duto de ar condicionado GM - 4 unidades")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300,00</t>
        </is>
      </c>
      <c r="F245" s="4" t="inlineStr">
        <is>
          <t>50.00</t>
        </is>
      </c>
    </row>
    <row collapsed="false" customFormat="false" customHeight="false" hidden="false" ht="12.1" outlineLevel="0" r="246">
      <c r="A246" s="5" t="s">
        <f>=HYPERLINK("https://www.leilaoonline.net/lote/detalhe/281042", "7002")</f>
      </c>
      <c r="B246" s="4" t="s">
        <f>=HYPERLINK("https://www.leilaoonline.net/lote/detalhe/281042", " Caixa de Ignição Honeywell - 2 unidades")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750,00</t>
        </is>
      </c>
      <c r="F246" s="4" t="inlineStr">
        <is>
          <t>100.00</t>
        </is>
      </c>
    </row>
    <row collapsed="false" customFormat="false" customHeight="false" hidden="false" ht="12.1" outlineLevel="0" r="247">
      <c r="A247" s="5" t="s">
        <f>=HYPERLINK("https://www.leilaoonline.net/lote/detalhe/281043", "7003")</f>
      </c>
      <c r="B247" s="4" t="s">
        <f>=HYPERLINK("https://www.leilaoonline.net/lote/detalhe/281043", " Caixa de Ignição Honeywell - 1 unidade")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325,00</t>
        </is>
      </c>
      <c r="F247" s="4" t="inlineStr">
        <is>
          <t>50.00</t>
        </is>
      </c>
    </row>
    <row collapsed="false" customFormat="false" customHeight="false" hidden="false" ht="12.1" outlineLevel="0" r="248">
      <c r="A248" s="5" t="s">
        <f>=HYPERLINK("https://www.leilaoonline.net/lote/detalhe/281046", "7004")</f>
      </c>
      <c r="B248" s="4" t="s">
        <f>=HYPERLINK("https://www.leilaoonline.net/lote/detalhe/281046", " Caixa de Ignição Honeywell - 2 unidades")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750,00</t>
        </is>
      </c>
      <c r="F248" s="4" t="inlineStr">
        <is>
          <t>100.00</t>
        </is>
      </c>
    </row>
    <row collapsed="false" customFormat="false" customHeight="false" hidden="false" ht="12.1" outlineLevel="0" r="249">
      <c r="A249" s="5" t="s">
        <f>=HYPERLINK("https://www.leilaoonline.net/lote/detalhe/281047", "7005")</f>
      </c>
      <c r="B249" s="4" t="s">
        <f>=HYPERLINK("https://www.leilaoonline.net/lote/detalhe/281047", " Anel de vedação/Juntas de motor de motocicleta - Aprox. 50 unidades")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250,00</t>
        </is>
      </c>
      <c r="F249" s="4" t="inlineStr">
        <is>
          <t>50.00</t>
        </is>
      </c>
    </row>
    <row collapsed="false" customFormat="false" customHeight="false" hidden="false" ht="12.1" outlineLevel="0" r="250">
      <c r="A250" s="5" t="s">
        <f>=HYPERLINK("https://www.leilaoonline.net/lote/detalhe/281045", "7006")</f>
      </c>
      <c r="B250" s="4" t="s">
        <f>=HYPERLINK("https://www.leilaoonline.net/lote/detalhe/281045", " Produtos diversos e variados - 1 kit")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250,00</t>
        </is>
      </c>
      <c r="F250" s="4" t="inlineStr">
        <is>
          <t>50.00</t>
        </is>
      </c>
    </row>
    <row collapsed="false" customFormat="false" customHeight="false" hidden="false" ht="12.1" outlineLevel="0" r="251">
      <c r="A251" s="5" t="s">
        <f>=HYPERLINK("https://www.leilaoonline.net/lote/detalhe/281048", "7007")</f>
      </c>
      <c r="B251" s="4" t="s">
        <f>=HYPERLINK("https://www.leilaoonline.net/lote/detalhe/281048", " Kit peças de ATS Laser/TSShara - 3 unidades")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600,00</t>
        </is>
      </c>
      <c r="F251" s="4" t="inlineStr">
        <is>
          <t>100.00</t>
        </is>
      </c>
    </row>
    <row collapsed="false" customFormat="false" customHeight="false" hidden="false" ht="12.1" outlineLevel="0" r="252">
      <c r="A252" s="5" t="s">
        <f>=HYPERLINK("https://www.leilaoonline.net/lote/detalhe/281049", "7008")</f>
      </c>
      <c r="B252" s="4" t="s">
        <f>=HYPERLINK("https://www.leilaoonline.net/lote/detalhe/281049", " Fontes Siet sem uso - 10 unidades")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150,00</t>
        </is>
      </c>
      <c r="F252" s="4" t="inlineStr">
        <is>
          <t>50.00</t>
        </is>
      </c>
    </row>
    <row collapsed="false" customFormat="false" customHeight="false" hidden="false" ht="12.1" outlineLevel="0" r="253">
      <c r="A253" s="5" t="s">
        <f>=HYPERLINK("https://www.leilaoonline.net/lote/detalhe/281051", "7009")</f>
      </c>
      <c r="B253" s="4" t="s">
        <f>=HYPERLINK("https://www.leilaoonline.net/lote/detalhe/281051", " Fontes Siet sem uso - 13 unidades")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200,00</t>
        </is>
      </c>
      <c r="F253" s="4" t="inlineStr">
        <is>
          <t>50.00</t>
        </is>
      </c>
    </row>
    <row collapsed="false" customFormat="false" customHeight="false" hidden="false" ht="12.1" outlineLevel="0" r="254">
      <c r="A254" s="5" t="s">
        <f>=HYPERLINK("https://www.leilaoonline.net/lote/detalhe/281050", "7010")</f>
      </c>
      <c r="B254" s="4" t="s">
        <f>=HYPERLINK("https://www.leilaoonline.net/lote/detalhe/281050", " Peças de selacards modelo 6037C - 14 unidades")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100,00</t>
        </is>
      </c>
      <c r="F254" s="4" t="inlineStr">
        <is>
          <t>50.00</t>
        </is>
      </c>
    </row>
    <row collapsed="false" customFormat="false" customHeight="false" hidden="false" ht="12.1" outlineLevel="0" r="255">
      <c r="A255" s="5" t="s">
        <f>=HYPERLINK("https://www.leilaoonline.net/lote/detalhe/281052", "7011")</f>
      </c>
      <c r="B255" s="4" t="s">
        <f>=HYPERLINK("https://www.leilaoonline.net/lote/detalhe/281052", " Aparelho Robert Juliet modelo cad 900 - 2 unidades")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500,00</t>
        </is>
      </c>
      <c r="F255" s="4" t="inlineStr">
        <is>
          <t>100.00</t>
        </is>
      </c>
    </row>
    <row collapsed="false" customFormat="false" customHeight="false" hidden="false" ht="12.1" outlineLevel="0" r="256">
      <c r="A256" s="5" t="s">
        <f>=HYPERLINK("https://www.leilaoonline.net/lote/detalhe/281053", "7012")</f>
      </c>
      <c r="B256" s="4" t="s">
        <f>=HYPERLINK("https://www.leilaoonline.net/lote/detalhe/281053", " Lente Noritsu modelo H018092 - 1 unidade")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250,00</t>
        </is>
      </c>
      <c r="F256" s="4" t="inlineStr">
        <is>
          <t>50.00</t>
        </is>
      </c>
    </row>
    <row collapsed="false" customFormat="false" customHeight="false" hidden="false" ht="12.1" outlineLevel="0" r="257">
      <c r="A257" s="5" t="s">
        <f>=HYPERLINK("https://www.leilaoonline.net/lote/detalhe/281054", "7013")</f>
      </c>
      <c r="B257" s="4" t="s">
        <f>=HYPERLINK("https://www.leilaoonline.net/lote/detalhe/281054", " Peça suporte de copo para painel GM não especificado modelo - 8 unidades")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150,00</t>
        </is>
      </c>
      <c r="F257" s="4" t="inlineStr">
        <is>
          <t>50.00</t>
        </is>
      </c>
    </row>
    <row collapsed="false" customFormat="false" customHeight="false" hidden="false" ht="12.1" outlineLevel="0" r="258">
      <c r="A258" s="5" t="s">
        <f>=HYPERLINK("https://www.leilaoonline.net/lote/detalhe/281055", "7014")</f>
      </c>
      <c r="B258" s="4" t="s">
        <f>=HYPERLINK("https://www.leilaoonline.net/lote/detalhe/281055", " Xuxinha/elastico de cabelo coloridas - Aprox. 7.200 unidades ")</f>
      </c>
      <c r="C258" s="4" t="inlineStr">
        <is>
          <t>Não vendido</t>
        </is>
      </c>
      <c r="D258" s="4" t="inlineStr">
        <is>
          <t>0</t>
        </is>
      </c>
      <c r="E258" s="5" t="inlineStr">
        <is>
          <t>100,00</t>
        </is>
      </c>
      <c r="F258" s="4" t="inlineStr">
        <is>
          <t>50.00</t>
        </is>
      </c>
    </row>
    <row collapsed="false" customFormat="false" customHeight="false" hidden="false" ht="12.1" outlineLevel="0" r="259">
      <c r="A259" s="5" t="s">
        <f>=HYPERLINK("https://www.leilaoonline.net/lote/detalhe/281056", "7015")</f>
      </c>
      <c r="B259" s="4" t="s">
        <f>=HYPERLINK("https://www.leilaoonline.net/lote/detalhe/281056", " Xuxinha/elastico de cabelo coloridas - Aprox. 7.200 unidades")</f>
      </c>
      <c r="C259" s="4" t="inlineStr">
        <is>
          <t>Não vendido</t>
        </is>
      </c>
      <c r="D259" s="4" t="inlineStr">
        <is>
          <t>0</t>
        </is>
      </c>
      <c r="E259" s="5" t="inlineStr">
        <is>
          <t>100,00</t>
        </is>
      </c>
      <c r="F259" s="4" t="inlineStr">
        <is>
          <t>50.00</t>
        </is>
      </c>
    </row>
    <row collapsed="false" customFormat="false" customHeight="false" hidden="false" ht="12.1" outlineLevel="0" r="260">
      <c r="A260" s="5" t="s">
        <f>=HYPERLINK("https://www.leilaoonline.net/lote/detalhe/281057", "7016")</f>
      </c>
      <c r="B260" s="4" t="s">
        <f>=HYPERLINK("https://www.leilaoonline.net/lote/detalhe/281057", " Adaptador presta para pneus - Aprox.1 000 unidades")</f>
      </c>
      <c r="C260" s="4" t="inlineStr">
        <is>
          <t>Não vendido</t>
        </is>
      </c>
      <c r="D260" s="4" t="inlineStr">
        <is>
          <t>0</t>
        </is>
      </c>
      <c r="E260" s="5" t="inlineStr">
        <is>
          <t>500,00</t>
        </is>
      </c>
      <c r="F260" s="4" t="inlineStr">
        <is>
          <t>100.00</t>
        </is>
      </c>
    </row>
    <row collapsed="false" customFormat="false" customHeight="false" hidden="false" ht="12.1" outlineLevel="0" r="261">
      <c r="A261" s="5" t="s">
        <f>=HYPERLINK("https://www.leilaoonline.net/lote/detalhe/281058", "7017")</f>
      </c>
      <c r="B261" s="4" t="s">
        <f>=HYPERLINK("https://www.leilaoonline.net/lote/detalhe/281058", " Fontes 12V por 3A - Aprox. 100 unidades")</f>
      </c>
      <c r="C261" s="4" t="inlineStr">
        <is>
          <t>Não vendido</t>
        </is>
      </c>
      <c r="D261" s="4" t="inlineStr">
        <is>
          <t>0</t>
        </is>
      </c>
      <c r="E261" s="5" t="inlineStr">
        <is>
          <t>450,00</t>
        </is>
      </c>
      <c r="F261" s="4" t="inlineStr">
        <is>
          <t>50.00</t>
        </is>
      </c>
    </row>
    <row collapsed="false" customFormat="false" customHeight="false" hidden="false" ht="12.1" outlineLevel="0" r="262">
      <c r="A262" s="5" t="s">
        <f>=HYPERLINK("https://www.leilaoonline.net/lote/detalhe/281178", "8001")</f>
      </c>
      <c r="B262" s="4" t="s">
        <f>=HYPERLINK("https://www.leilaoonline.net/lote/detalhe/281178", " Máquinas de escrever, Fax's, Telefones, Cafeteira, Bebedouros, Dvd player, VHS, Microfone")</f>
      </c>
      <c r="C262" s="4" t="inlineStr">
        <is>
          <t>Não vendido</t>
        </is>
      </c>
      <c r="D262" s="4" t="inlineStr">
        <is>
          <t>0</t>
        </is>
      </c>
      <c r="E262" s="5" t="inlineStr">
        <is>
          <t>110,00</t>
        </is>
      </c>
      <c r="F262" s="4" t="inlineStr">
        <is>
          <t>50.00</t>
        </is>
      </c>
    </row>
    <row collapsed="false" customFormat="false" customHeight="false" hidden="false" ht="12.1" outlineLevel="0" r="263">
      <c r="A263" s="5" t="s">
        <f>=HYPERLINK("https://www.leilaoonline.net/lote/detalhe/281179", "8002")</f>
      </c>
      <c r="B263" s="4" t="s">
        <f>=HYPERLINK("https://www.leilaoonline.net/lote/detalhe/281179", " 2 Arquivos com 4 nichos cada")</f>
      </c>
      <c r="C263" s="4" t="inlineStr">
        <is>
          <t>Vendido</t>
        </is>
      </c>
      <c r="D263" s="4" t="inlineStr">
        <is>
          <t>1</t>
        </is>
      </c>
      <c r="E263" s="5" t="inlineStr">
        <is>
          <t>110,00</t>
        </is>
      </c>
      <c r="F263" s="4" t="inlineStr">
        <is>
          <t>50.00</t>
        </is>
      </c>
    </row>
    <row collapsed="false" customFormat="false" customHeight="false" hidden="false" ht="12.1" outlineLevel="0" r="264">
      <c r="A264" s="5" t="s">
        <f>=HYPERLINK("https://www.leilaoonline.net/lote/detalhe/281180", "8003")</f>
      </c>
      <c r="B264" s="4" t="s">
        <f>=HYPERLINK("https://www.leilaoonline.net/lote/detalhe/281180", " Freezer Industrial")</f>
      </c>
      <c r="C264" s="4" t="inlineStr">
        <is>
          <t>Lote retirado</t>
        </is>
      </c>
      <c r="D264" s="4" t="inlineStr">
        <is>
          <t>2</t>
        </is>
      </c>
      <c r="E264" s="5" t="inlineStr">
        <is>
          <t>160,00</t>
        </is>
      </c>
      <c r="F264" s="4" t="inlineStr">
        <is>
          <t>50.00</t>
        </is>
      </c>
    </row>
    <row collapsed="false" customFormat="false" customHeight="false" hidden="false" ht="12.1" outlineLevel="0" r="265">
      <c r="A265" s="5" t="s">
        <f>=HYPERLINK("https://www.leilaoonline.net/lote/detalhe/281184", "8004")</f>
      </c>
      <c r="B265" s="4" t="s">
        <f>=HYPERLINK("https://www.leilaoonline.net/lote/detalhe/281184", " Furadeira de bancada")</f>
      </c>
      <c r="C265" s="4" t="inlineStr">
        <is>
          <t>Lote retirado</t>
        </is>
      </c>
      <c r="D265" s="4" t="inlineStr">
        <is>
          <t>2</t>
        </is>
      </c>
      <c r="E265" s="5" t="inlineStr">
        <is>
          <t>160,00</t>
        </is>
      </c>
      <c r="F265" s="4" t="inlineStr">
        <is>
          <t>50.00</t>
        </is>
      </c>
    </row>
    <row collapsed="false" customFormat="false" customHeight="false" hidden="false" ht="12.1" outlineLevel="0" r="266">
      <c r="A266" s="5" t="s">
        <f>=HYPERLINK("https://www.leilaoonline.net/lote/detalhe/281182", "8005")</f>
      </c>
      <c r="B266" s="4" t="s">
        <f>=HYPERLINK("https://www.leilaoonline.net/lote/detalhe/281182", " 2 Sofás reclináveis (2 lugares)")</f>
      </c>
      <c r="C266" s="4" t="inlineStr">
        <is>
          <t>Não vendido</t>
        </is>
      </c>
      <c r="D266" s="4" t="inlineStr">
        <is>
          <t>0</t>
        </is>
      </c>
      <c r="E266" s="5" t="inlineStr">
        <is>
          <t>110,00</t>
        </is>
      </c>
      <c r="F266" s="4" t="inlineStr">
        <is>
          <t>50.00</t>
        </is>
      </c>
    </row>
    <row collapsed="false" customFormat="false" customHeight="false" hidden="false" ht="12.1" outlineLevel="0" r="267">
      <c r="A267" s="5" t="s">
        <f>=HYPERLINK("https://www.leilaoonline.net/lote/detalhe/281185", "8006")</f>
      </c>
      <c r="B267" s="4" t="s">
        <f>=HYPERLINK("https://www.leilaoonline.net/lote/detalhe/281185", " 2 Malas de viagem grande")</f>
      </c>
      <c r="C267" s="4" t="inlineStr">
        <is>
          <t>Não vendido</t>
        </is>
      </c>
      <c r="D267" s="4" t="inlineStr">
        <is>
          <t>0</t>
        </is>
      </c>
      <c r="E267" s="5" t="inlineStr">
        <is>
          <t>110,00</t>
        </is>
      </c>
      <c r="F267" s="4" t="inlineStr">
        <is>
          <t>50.00</t>
        </is>
      </c>
    </row>
    <row collapsed="false" customFormat="false" customHeight="false" hidden="false" ht="12.1" outlineLevel="0" r="268">
      <c r="A268" s="5" t="s">
        <f>=HYPERLINK("https://www.leilaoonline.net/lote/detalhe/281183", "8007")</f>
      </c>
      <c r="B268" s="4" t="s">
        <f>=HYPERLINK("https://www.leilaoonline.net/lote/detalhe/281183", " 3 Casacos")</f>
      </c>
      <c r="C268" s="4" t="inlineStr">
        <is>
          <t>Não vendido</t>
        </is>
      </c>
      <c r="D268" s="4" t="inlineStr">
        <is>
          <t>0</t>
        </is>
      </c>
      <c r="E268" s="5" t="inlineStr">
        <is>
          <t>110,00</t>
        </is>
      </c>
      <c r="F268" s="4" t="inlineStr">
        <is>
          <t>50.00</t>
        </is>
      </c>
    </row>
    <row collapsed="false" customFormat="false" customHeight="false" hidden="false" ht="12.1" outlineLevel="0" r="269">
      <c r="A269" s="5" t="s">
        <f>=HYPERLINK("https://www.leilaoonline.net/lote/detalhe/281186", "8008")</f>
      </c>
      <c r="B269" s="4" t="s">
        <f>=HYPERLINK("https://www.leilaoonline.net/lote/detalhe/281186", " 4 Relógios de parede")</f>
      </c>
      <c r="C269" s="4" t="inlineStr">
        <is>
          <t>Não vendido</t>
        </is>
      </c>
      <c r="D269" s="4" t="inlineStr">
        <is>
          <t>0</t>
        </is>
      </c>
      <c r="E269" s="5" t="inlineStr">
        <is>
          <t>110,00</t>
        </is>
      </c>
      <c r="F269" s="4" t="inlineStr">
        <is>
          <t>50.00</t>
        </is>
      </c>
    </row>
    <row collapsed="false" customFormat="false" customHeight="false" hidden="false" ht="12.1" outlineLevel="0" r="270">
      <c r="A270" s="5" t="s">
        <f>=HYPERLINK("https://www.leilaoonline.net/lote/detalhe/281181", "8009")</f>
      </c>
      <c r="B270" s="4" t="s">
        <f>=HYPERLINK("https://www.leilaoonline.net/lote/detalhe/281181", " Lustre Pendente Concha (12 uni)")</f>
      </c>
      <c r="C270" s="4" t="inlineStr">
        <is>
          <t>Não vendido</t>
        </is>
      </c>
      <c r="D270" s="4" t="inlineStr">
        <is>
          <t>0</t>
        </is>
      </c>
      <c r="E270" s="5" t="inlineStr">
        <is>
          <t>110,00</t>
        </is>
      </c>
      <c r="F270" s="4" t="inlineStr">
        <is>
          <t>50.00</t>
        </is>
      </c>
    </row>
    <row collapsed="false" customFormat="false" customHeight="false" hidden="false" ht="12.1" outlineLevel="0" r="271">
      <c r="A271" s="5" t="s">
        <f>=HYPERLINK("https://www.leilaoonline.net/lote/detalhe/281189", "8010")</f>
      </c>
      <c r="B271" s="4" t="s">
        <f>=HYPERLINK("https://www.leilaoonline.net/lote/detalhe/281189", " Freezer Metalfrio")</f>
      </c>
      <c r="C271" s="4" t="inlineStr">
        <is>
          <t>Lote retirado</t>
        </is>
      </c>
      <c r="D271" s="4" t="inlineStr">
        <is>
          <t>2</t>
        </is>
      </c>
      <c r="E271" s="5" t="inlineStr">
        <is>
          <t>160,00</t>
        </is>
      </c>
      <c r="F271" s="4" t="inlineStr">
        <is>
          <t>50.00</t>
        </is>
      </c>
    </row>
    <row collapsed="false" customFormat="false" customHeight="false" hidden="false" ht="12.1" outlineLevel="0" r="272">
      <c r="A272" s="5" t="s">
        <f>=HYPERLINK("https://www.leilaoonline.net/lote/detalhe/281192", "8011")</f>
      </c>
      <c r="B272" s="4" t="s">
        <f>=HYPERLINK("https://www.leilaoonline.net/lote/detalhe/281192", " Bancada móvel e Carrinho de oficina")</f>
      </c>
      <c r="C272" s="4" t="inlineStr">
        <is>
          <t>Lote retirado</t>
        </is>
      </c>
      <c r="D272" s="4" t="inlineStr">
        <is>
          <t>1</t>
        </is>
      </c>
      <c r="E272" s="5" t="inlineStr">
        <is>
          <t>110,00</t>
        </is>
      </c>
      <c r="F272" s="4" t="inlineStr">
        <is>
          <t>50.00</t>
        </is>
      </c>
    </row>
    <row collapsed="false" customFormat="false" customHeight="false" hidden="false" ht="12.1" outlineLevel="0" r="273">
      <c r="A273" s="5" t="s">
        <f>=HYPERLINK("https://www.leilaoonline.net/lote/detalhe/281187", "8012")</f>
      </c>
      <c r="B273" s="4" t="s">
        <f>=HYPERLINK("https://www.leilaoonline.net/lote/detalhe/281187", " Máquina de escrever Olivetti Tekne 6")</f>
      </c>
      <c r="C273" s="4" t="inlineStr">
        <is>
          <t>Não vendido</t>
        </is>
      </c>
      <c r="D273" s="4" t="inlineStr">
        <is>
          <t>0</t>
        </is>
      </c>
      <c r="E273" s="5" t="inlineStr">
        <is>
          <t>110,00</t>
        </is>
      </c>
      <c r="F273" s="4" t="inlineStr">
        <is>
          <t>50.00</t>
        </is>
      </c>
    </row>
    <row collapsed="false" customFormat="false" customHeight="false" hidden="false" ht="12.1" outlineLevel="0" r="274">
      <c r="A274" s="5" t="s">
        <f>=HYPERLINK("https://www.leilaoonline.net/lote/detalhe/281188", "8013")</f>
      </c>
      <c r="B274" s="4" t="s">
        <f>=HYPERLINK("https://www.leilaoonline.net/lote/detalhe/281188", " Gaveta Inox")</f>
      </c>
      <c r="C274" s="4" t="inlineStr">
        <is>
          <t>Lote retirado</t>
        </is>
      </c>
      <c r="D274" s="4" t="inlineStr">
        <is>
          <t>0</t>
        </is>
      </c>
      <c r="E274" s="5" t="inlineStr">
        <is>
          <t>110,00</t>
        </is>
      </c>
      <c r="F274" s="4" t="inlineStr">
        <is>
          <t>50.00</t>
        </is>
      </c>
    </row>
    <row collapsed="false" customFormat="false" customHeight="false" hidden="false" ht="12.1" outlineLevel="0" r="275">
      <c r="A275" s="5" t="s">
        <f>=HYPERLINK("https://www.leilaoonline.net/lote/detalhe/281190", "8014")</f>
      </c>
      <c r="B275" s="4" t="s">
        <f>=HYPERLINK("https://www.leilaoonline.net/lote/detalhe/281190", " 2 Relógios Comparadores Analogicos")</f>
      </c>
      <c r="C275" s="4" t="inlineStr">
        <is>
          <t>Não vendido</t>
        </is>
      </c>
      <c r="D275" s="4" t="inlineStr">
        <is>
          <t>0</t>
        </is>
      </c>
      <c r="E275" s="5" t="inlineStr">
        <is>
          <t>110,00</t>
        </is>
      </c>
      <c r="F275" s="4" t="inlineStr">
        <is>
          <t>50.00</t>
        </is>
      </c>
    </row>
    <row collapsed="false" customFormat="false" customHeight="false" hidden="false" ht="12.1" outlineLevel="0" r="276">
      <c r="A276" s="5" t="s">
        <f>=HYPERLINK("https://www.leilaoonline.net/lote/detalhe/281191", "8015")</f>
      </c>
      <c r="B276" s="4" t="s">
        <f>=HYPERLINK("https://www.leilaoonline.net/lote/detalhe/281191", " Escultura Pedra Sabão")</f>
      </c>
      <c r="C276" s="4" t="inlineStr">
        <is>
          <t>Não vendido</t>
        </is>
      </c>
      <c r="D276" s="4" t="inlineStr">
        <is>
          <t>0</t>
        </is>
      </c>
      <c r="E276" s="5" t="inlineStr">
        <is>
          <t>110,00</t>
        </is>
      </c>
      <c r="F276" s="4" t="inlineStr">
        <is>
          <t>50.00</t>
        </is>
      </c>
    </row>
    <row collapsed="false" customFormat="false" customHeight="false" hidden="false" ht="12.1" outlineLevel="0" r="277">
      <c r="A277" s="5" t="s">
        <f>=HYPERLINK("https://www.leilaoonline.net/lote/detalhe/281193", "8016")</f>
      </c>
      <c r="B277" s="4" t="s">
        <f>=HYPERLINK("https://www.leilaoonline.net/lote/detalhe/281193", " TV Sony Trinitron 32'")</f>
      </c>
      <c r="C277" s="4" t="inlineStr">
        <is>
          <t>Não vendido</t>
        </is>
      </c>
      <c r="D277" s="4" t="inlineStr">
        <is>
          <t>0</t>
        </is>
      </c>
      <c r="E277" s="5" t="inlineStr">
        <is>
          <t>110,00</t>
        </is>
      </c>
      <c r="F277" s="4" t="inlineStr">
        <is>
          <t>50.00</t>
        </is>
      </c>
    </row>
    <row collapsed="false" customFormat="false" customHeight="false" hidden="false" ht="12.1" outlineLevel="0" r="278">
      <c r="A278" s="5" t="s">
        <f>=HYPERLINK("https://www.leilaoonline.net/lote/detalhe/281194", "8017")</f>
      </c>
      <c r="B278" s="4" t="s">
        <f>=HYPERLINK("https://www.leilaoonline.net/lote/detalhe/281194", " 2 Vasos de Jardim Grandes")</f>
      </c>
      <c r="C278" s="4" t="inlineStr">
        <is>
          <t>Não vendido</t>
        </is>
      </c>
      <c r="D278" s="4" t="inlineStr">
        <is>
          <t>0</t>
        </is>
      </c>
      <c r="E278" s="5" t="inlineStr">
        <is>
          <t>110,00</t>
        </is>
      </c>
      <c r="F278" s="4" t="inlineStr">
        <is>
          <t>50.00</t>
        </is>
      </c>
    </row>
    <row collapsed="false" customFormat="false" customHeight="false" hidden="false" ht="12.1" outlineLevel="0" r="279">
      <c r="A279" s="5" t="s">
        <f>=HYPERLINK("https://www.leilaoonline.net/lote/detalhe/281195", "8018")</f>
      </c>
      <c r="B279" s="4" t="s">
        <f>=HYPERLINK("https://www.leilaoonline.net/lote/detalhe/281195", " Cama com Colchões")</f>
      </c>
      <c r="C279" s="4" t="inlineStr">
        <is>
          <t>Não vendido</t>
        </is>
      </c>
      <c r="D279" s="4" t="inlineStr">
        <is>
          <t>0</t>
        </is>
      </c>
      <c r="E279" s="5" t="inlineStr">
        <is>
          <t>110,00</t>
        </is>
      </c>
      <c r="F279" s="4" t="inlineStr">
        <is>
          <t>50.00</t>
        </is>
      </c>
    </row>
    <row collapsed="false" customFormat="false" customHeight="false" hidden="false" ht="12.1" outlineLevel="0" r="280">
      <c r="A280" s="5" t="s">
        <f>=HYPERLINK("https://www.leilaoonline.net/lote/detalhe/281197", "8019")</f>
      </c>
      <c r="B280" s="4" t="s">
        <f>=HYPERLINK("https://www.leilaoonline.net/lote/detalhe/281197", " Poltrona Puff")</f>
      </c>
      <c r="C280" s="4" t="inlineStr">
        <is>
          <t>Não vendido</t>
        </is>
      </c>
      <c r="D280" s="4" t="inlineStr">
        <is>
          <t>0</t>
        </is>
      </c>
      <c r="E280" s="5" t="inlineStr">
        <is>
          <t>110,00</t>
        </is>
      </c>
      <c r="F280" s="4" t="inlineStr">
        <is>
          <t>50.00</t>
        </is>
      </c>
    </row>
    <row collapsed="false" customFormat="false" customHeight="false" hidden="false" ht="12.1" outlineLevel="0" r="281">
      <c r="A281" s="5" t="s">
        <f>=HYPERLINK("https://www.leilaoonline.net/lote/detalhe/281196", "8020")</f>
      </c>
      <c r="B281" s="4" t="s">
        <f>=HYPERLINK("https://www.leilaoonline.net/lote/detalhe/281196", " Arquivo com 3 Gavetas")</f>
      </c>
      <c r="C281" s="4" t="inlineStr">
        <is>
          <t>Não vendido</t>
        </is>
      </c>
      <c r="D281" s="4" t="inlineStr">
        <is>
          <t>0</t>
        </is>
      </c>
      <c r="E281" s="5" t="inlineStr">
        <is>
          <t>110,00</t>
        </is>
      </c>
      <c r="F281" s="4" t="inlineStr">
        <is>
          <t>50.00</t>
        </is>
      </c>
    </row>
    <row collapsed="false" customFormat="false" customHeight="false" hidden="false" ht="12.1" outlineLevel="0" r="282">
      <c r="A282" s="5" t="s">
        <f>=HYPERLINK("https://www.leilaoonline.net/lote/detalhe/281198", "8021")</f>
      </c>
      <c r="B282" s="4" t="s">
        <f>=HYPERLINK("https://www.leilaoonline.net/lote/detalhe/281198", " 2 Cadeiras de rodas")</f>
      </c>
      <c r="C282" s="4" t="inlineStr">
        <is>
          <t>Não vendido</t>
        </is>
      </c>
      <c r="D282" s="4" t="inlineStr">
        <is>
          <t>0</t>
        </is>
      </c>
      <c r="E282" s="5" t="inlineStr">
        <is>
          <t>110,00</t>
        </is>
      </c>
      <c r="F282" s="4" t="inlineStr">
        <is>
          <t>50.00</t>
        </is>
      </c>
    </row>
    <row collapsed="false" customFormat="false" customHeight="false" hidden="false" ht="12.1" outlineLevel="0" r="283">
      <c r="A283" s="5" t="s">
        <f>=HYPERLINK("https://www.leilaoonline.net/lote/detalhe/281199", "8022")</f>
      </c>
      <c r="B283" s="4" t="s">
        <f>=HYPERLINK("https://www.leilaoonline.net/lote/detalhe/281199", " Sofá (2 lugares)")</f>
      </c>
      <c r="C283" s="4" t="inlineStr">
        <is>
          <t>Não vendido</t>
        </is>
      </c>
      <c r="D283" s="4" t="inlineStr">
        <is>
          <t>0</t>
        </is>
      </c>
      <c r="E283" s="5" t="inlineStr">
        <is>
          <t>110,00</t>
        </is>
      </c>
      <c r="F283" s="4" t="inlineStr">
        <is>
          <t>50.00</t>
        </is>
      </c>
    </row>
    <row collapsed="false" customFormat="false" customHeight="false" hidden="false" ht="12.1" outlineLevel="0" r="284">
      <c r="A284" s="5" t="s">
        <f>=HYPERLINK("https://www.leilaoonline.net/lote/detalhe/281200", "8023")</f>
      </c>
      <c r="B284" s="4" t="s">
        <f>=HYPERLINK("https://www.leilaoonline.net/lote/detalhe/281200", " Conjunto de Sofás e almofadas (2 e 3 lugares)")</f>
      </c>
      <c r="C284" s="4" t="inlineStr">
        <is>
          <t>Não vendido</t>
        </is>
      </c>
      <c r="D284" s="4" t="inlineStr">
        <is>
          <t>0</t>
        </is>
      </c>
      <c r="E284" s="5" t="inlineStr">
        <is>
          <t>110,00</t>
        </is>
      </c>
      <c r="F284" s="4" t="inlineStr">
        <is>
          <t>50.00</t>
        </is>
      </c>
    </row>
    <row collapsed="false" customFormat="false" customHeight="false" hidden="false" ht="12.1" outlineLevel="0" r="285">
      <c r="A285" s="5" t="s">
        <f>=HYPERLINK("https://www.leilaoonline.net/lote/detalhe/281201", "8024")</f>
      </c>
      <c r="B285" s="4" t="s">
        <f>=HYPERLINK("https://www.leilaoonline.net/lote/detalhe/281201", " Conjunto de Cadeiras")</f>
      </c>
      <c r="C285" s="4" t="inlineStr">
        <is>
          <t>Não vendido</t>
        </is>
      </c>
      <c r="D285" s="4" t="inlineStr">
        <is>
          <t>0</t>
        </is>
      </c>
      <c r="E285" s="5" t="inlineStr">
        <is>
          <t>110,00</t>
        </is>
      </c>
      <c r="F285" s="4" t="inlineStr">
        <is>
          <t>50.00</t>
        </is>
      </c>
    </row>
    <row collapsed="false" customFormat="false" customHeight="false" hidden="false" ht="12.1" outlineLevel="0" r="286">
      <c r="A286" s="5" t="s">
        <f>=HYPERLINK("https://www.leilaoonline.net/lote/detalhe/281202", "8025")</f>
      </c>
      <c r="B286" s="4" t="s">
        <f>=HYPERLINK("https://www.leilaoonline.net/lote/detalhe/281202", " Lavadora Continental Evolution 10kg")</f>
      </c>
      <c r="C286" s="4" t="inlineStr">
        <is>
          <t>Não vendido</t>
        </is>
      </c>
      <c r="D286" s="4" t="inlineStr">
        <is>
          <t>0</t>
        </is>
      </c>
      <c r="E286" s="5" t="inlineStr">
        <is>
          <t>110,00</t>
        </is>
      </c>
      <c r="F286" s="4" t="inlineStr">
        <is>
          <t>50.00</t>
        </is>
      </c>
    </row>
    <row collapsed="false" customFormat="false" customHeight="false" hidden="false" ht="12.1" outlineLevel="0" r="287">
      <c r="A287" s="5" t="s">
        <f>=HYPERLINK("https://www.leilaoonline.net/lote/detalhe/281203", "8026")</f>
      </c>
      <c r="B287" s="4" t="s">
        <f>=HYPERLINK("https://www.leilaoonline.net/lote/detalhe/281203", " 2 "Gazebos" Retráteis")</f>
      </c>
      <c r="C287" s="4" t="inlineStr">
        <is>
          <t>Não vendido</t>
        </is>
      </c>
      <c r="D287" s="4" t="inlineStr">
        <is>
          <t>0</t>
        </is>
      </c>
      <c r="E287" s="5" t="inlineStr">
        <is>
          <t>110,00</t>
        </is>
      </c>
      <c r="F287" s="4" t="inlineStr">
        <is>
          <t>50.00</t>
        </is>
      </c>
    </row>
    <row collapsed="false" customFormat="false" customHeight="false" hidden="false" ht="12.1" outlineLevel="0" r="288">
      <c r="A288" s="5" t="s">
        <f>=HYPERLINK("https://www.leilaoonline.net/lote/detalhe/281204", "8027")</f>
      </c>
      <c r="B288" s="4" t="s">
        <f>=HYPERLINK("https://www.leilaoonline.net/lote/detalhe/281204", " Lavadora Brastemp Alive 11kg")</f>
      </c>
      <c r="C288" s="4" t="inlineStr">
        <is>
          <t>Não vendido</t>
        </is>
      </c>
      <c r="D288" s="4" t="inlineStr">
        <is>
          <t>0</t>
        </is>
      </c>
      <c r="E288" s="5" t="inlineStr">
        <is>
          <t>110,00</t>
        </is>
      </c>
      <c r="F288" s="4" t="inlineStr">
        <is>
          <t>50.00</t>
        </is>
      </c>
    </row>
    <row collapsed="false" customFormat="false" customHeight="false" hidden="false" ht="12.1" outlineLevel="0" r="289">
      <c r="A289" s="5" t="s">
        <f>=HYPERLINK("https://www.leilaoonline.net/lote/detalhe/281205", "8028")</f>
      </c>
      <c r="B289" s="4" t="s">
        <f>=HYPERLINK("https://www.leilaoonline.net/lote/detalhe/281205", " Lavadora Brastemp Gran Luxo 4kg")</f>
      </c>
      <c r="C289" s="4" t="inlineStr">
        <is>
          <t>Não vendido</t>
        </is>
      </c>
      <c r="D289" s="4" t="inlineStr">
        <is>
          <t>0</t>
        </is>
      </c>
      <c r="E289" s="5" t="inlineStr">
        <is>
          <t>110,00</t>
        </is>
      </c>
      <c r="F289" s="4" t="inlineStr">
        <is>
          <t>50.00</t>
        </is>
      </c>
    </row>
    <row collapsed="false" customFormat="false" customHeight="false" hidden="false" ht="12.1" outlineLevel="0" r="290">
      <c r="A290" s="5" t="s">
        <f>=HYPERLINK("https://www.leilaoonline.net/lote/detalhe/281206", "8029")</f>
      </c>
      <c r="B290" s="4" t="s">
        <f>=HYPERLINK("https://www.leilaoonline.net/lote/detalhe/281206", " Fritadeira Elétrica Industrial Fire")</f>
      </c>
      <c r="C290" s="4" t="inlineStr">
        <is>
          <t>Lote retirado</t>
        </is>
      </c>
      <c r="D290" s="4" t="inlineStr">
        <is>
          <t>1</t>
        </is>
      </c>
      <c r="E290" s="5" t="inlineStr">
        <is>
          <t>110,00</t>
        </is>
      </c>
      <c r="F290" s="4" t="inlineStr">
        <is>
          <t>50.00</t>
        </is>
      </c>
    </row>
    <row collapsed="false" customFormat="false" customHeight="false" hidden="false" ht="12.1" outlineLevel="0" r="291">
      <c r="A291" s="5" t="s">
        <f>=HYPERLINK("https://www.leilaoonline.net/lote/detalhe/281207", "8030")</f>
      </c>
      <c r="B291" s="4" t="s">
        <f>=HYPERLINK("https://www.leilaoonline.net/lote/detalhe/281207", " Aquecedor Elétrico DeLonghi Formula One")</f>
      </c>
      <c r="C291" s="4" t="inlineStr">
        <is>
          <t>Lote retirado</t>
        </is>
      </c>
      <c r="D291" s="4" t="inlineStr">
        <is>
          <t>0</t>
        </is>
      </c>
      <c r="E291" s="5" t="inlineStr">
        <is>
          <t>110,00</t>
        </is>
      </c>
      <c r="F291" s="4" t="inlineStr">
        <is>
          <t>50.00</t>
        </is>
      </c>
    </row>
    <row collapsed="false" customFormat="false" customHeight="false" hidden="false" ht="12.1" outlineLevel="0" r="292">
      <c r="A292" s="5" t="s">
        <f>=HYPERLINK("https://www.leilaoonline.net/lote/detalhe/281208", "8031")</f>
      </c>
      <c r="B292" s="4" t="s">
        <f>=HYPERLINK("https://www.leilaoonline.net/lote/detalhe/281208", " Móveis diversos")</f>
      </c>
      <c r="C292" s="4" t="inlineStr">
        <is>
          <t>Não vendido</t>
        </is>
      </c>
      <c r="D292" s="4" t="inlineStr">
        <is>
          <t>0</t>
        </is>
      </c>
      <c r="E292" s="5" t="inlineStr">
        <is>
          <t>110,00</t>
        </is>
      </c>
      <c r="F292" s="4" t="inlineStr">
        <is>
          <t>50.00</t>
        </is>
      </c>
    </row>
    <row collapsed="false" customFormat="false" customHeight="false" hidden="false" ht="12.1" outlineLevel="0" r="293">
      <c r="A293" s="5" t="s">
        <f>=HYPERLINK("https://www.leilaoonline.net/lote/detalhe/281209", "8032")</f>
      </c>
      <c r="B293" s="4" t="s">
        <f>=HYPERLINK("https://www.leilaoonline.net/lote/detalhe/281209", " Parafusos e Roscas diversas")</f>
      </c>
      <c r="C293" s="4" t="inlineStr">
        <is>
          <t>Não vendido</t>
        </is>
      </c>
      <c r="D293" s="4" t="inlineStr">
        <is>
          <t>0</t>
        </is>
      </c>
      <c r="E293" s="5" t="inlineStr">
        <is>
          <t>110,00</t>
        </is>
      </c>
      <c r="F293" s="4" t="inlineStr">
        <is>
          <t>50.00</t>
        </is>
      </c>
    </row>
    <row collapsed="false" customFormat="false" customHeight="false" hidden="false" ht="12.1" outlineLevel="0" r="294">
      <c r="A294" s="5" t="s">
        <f>=HYPERLINK("https://www.leilaoonline.net/lote/detalhe/281211", "8033")</f>
      </c>
      <c r="B294" s="4" t="s">
        <f>=HYPERLINK("https://www.leilaoonline.net/lote/detalhe/281211", " Buchas e Pinos de plástico diversos")</f>
      </c>
      <c r="C294" s="4" t="inlineStr">
        <is>
          <t>Não vendido</t>
        </is>
      </c>
      <c r="D294" s="4" t="inlineStr">
        <is>
          <t>0</t>
        </is>
      </c>
      <c r="E294" s="5" t="inlineStr">
        <is>
          <t>110,00</t>
        </is>
      </c>
      <c r="F294" s="4" t="inlineStr">
        <is>
          <t>50.00</t>
        </is>
      </c>
    </row>
    <row collapsed="false" customFormat="false" customHeight="false" hidden="false" ht="12.1" outlineLevel="0" r="295">
      <c r="A295" s="5" t="s">
        <f>=HYPERLINK("https://www.leilaoonline.net/lote/detalhe/281210", "8034")</f>
      </c>
      <c r="B295" s="4" t="s">
        <f>=HYPERLINK("https://www.leilaoonline.net/lote/detalhe/281210", " Buchas e Pinos de plástico diversos")</f>
      </c>
      <c r="C295" s="4" t="inlineStr">
        <is>
          <t>Não vendido</t>
        </is>
      </c>
      <c r="D295" s="4" t="inlineStr">
        <is>
          <t>0</t>
        </is>
      </c>
      <c r="E295" s="5" t="inlineStr">
        <is>
          <t>110,00</t>
        </is>
      </c>
      <c r="F295" s="4" t="inlineStr">
        <is>
          <t>50.00</t>
        </is>
      </c>
    </row>
    <row collapsed="false" customFormat="false" customHeight="false" hidden="false" ht="12.1" outlineLevel="0" r="296">
      <c r="A296" s="5" t="s">
        <f>=HYPERLINK("https://www.leilaoonline.net/lote/detalhe/281212", "8035")</f>
      </c>
      <c r="B296" s="4" t="s">
        <f>=HYPERLINK("https://www.leilaoonline.net/lote/detalhe/281212", " Parafusos, Buchas, Pinos diversos")</f>
      </c>
      <c r="C296" s="4" t="inlineStr">
        <is>
          <t>Lote retirado</t>
        </is>
      </c>
      <c r="D296" s="4" t="inlineStr">
        <is>
          <t>0</t>
        </is>
      </c>
      <c r="E296" s="5" t="inlineStr">
        <is>
          <t>110,00</t>
        </is>
      </c>
      <c r="F296" s="4" t="inlineStr">
        <is>
          <t>50.00</t>
        </is>
      </c>
    </row>
    <row collapsed="false" customFormat="false" customHeight="false" hidden="false" ht="12.1" outlineLevel="0" r="297">
      <c r="A297" s="5" t="s">
        <f>=HYPERLINK("https://www.leilaoonline.net/lote/detalhe/281213", "8036")</f>
      </c>
      <c r="B297" s="4" t="s">
        <f>=HYPERLINK("https://www.leilaoonline.net/lote/detalhe/281213", " 2 Arquivos (3 e 4 Gavetas)")</f>
      </c>
      <c r="C297" s="4" t="inlineStr">
        <is>
          <t>Não vendido</t>
        </is>
      </c>
      <c r="D297" s="4" t="inlineStr">
        <is>
          <t>0</t>
        </is>
      </c>
      <c r="E297" s="5" t="inlineStr">
        <is>
          <t>110,00</t>
        </is>
      </c>
      <c r="F297" s="4" t="inlineStr">
        <is>
          <t>50.00</t>
        </is>
      </c>
    </row>
    <row collapsed="false" customFormat="false" customHeight="false" hidden="false" ht="12.1" outlineLevel="0" r="298">
      <c r="A298" s="5" t="s">
        <f>=HYPERLINK("https://www.leilaoonline.net/lote/detalhe/281214", "8037")</f>
      </c>
      <c r="B298" s="4" t="s">
        <f>=HYPERLINK("https://www.leilaoonline.net/lote/detalhe/281214", " Conjunto de Expositores de Persianas")</f>
      </c>
      <c r="C298" s="4" t="inlineStr">
        <is>
          <t>Não vendido</t>
        </is>
      </c>
      <c r="D298" s="4" t="inlineStr">
        <is>
          <t>0</t>
        </is>
      </c>
      <c r="E298" s="5" t="inlineStr">
        <is>
          <t>110,00</t>
        </is>
      </c>
      <c r="F298" s="4" t="inlineStr">
        <is>
          <t>50.00</t>
        </is>
      </c>
    </row>
    <row collapsed="false" customFormat="false" customHeight="false" hidden="false" ht="12.1" outlineLevel="0" r="299">
      <c r="A299" s="5" t="s">
        <f>=HYPERLINK("https://www.leilaoonline.net/lote/detalhe/281215", "8038")</f>
      </c>
      <c r="B299" s="4" t="s">
        <f>=HYPERLINK("https://www.leilaoonline.net/lote/detalhe/281215", " Refrigerador Brastemp")</f>
      </c>
      <c r="C299" s="4" t="inlineStr">
        <is>
          <t>Não vendido</t>
        </is>
      </c>
      <c r="D299" s="4" t="inlineStr">
        <is>
          <t>0</t>
        </is>
      </c>
      <c r="E299" s="5" t="inlineStr">
        <is>
          <t>110,00</t>
        </is>
      </c>
      <c r="F299" s="4" t="inlineStr">
        <is>
          <t>50.00</t>
        </is>
      </c>
    </row>
    <row collapsed="false" customFormat="false" customHeight="false" hidden="false" ht="12.1" outlineLevel="0" r="300">
      <c r="A300" s="5" t="s">
        <f>=HYPERLINK("https://www.leilaoonline.net/lote/detalhe/281218", "8039")</f>
      </c>
      <c r="B300" s="4" t="s">
        <f>=HYPERLINK("https://www.leilaoonline.net/lote/detalhe/281218", " Luminarias diversas")</f>
      </c>
      <c r="C300" s="4" t="inlineStr">
        <is>
          <t>Não vendido</t>
        </is>
      </c>
      <c r="D300" s="4" t="inlineStr">
        <is>
          <t>0</t>
        </is>
      </c>
      <c r="E300" s="5" t="inlineStr">
        <is>
          <t>110,00</t>
        </is>
      </c>
      <c r="F300" s="4" t="inlineStr">
        <is>
          <t>50.00</t>
        </is>
      </c>
    </row>
    <row collapsed="false" customFormat="false" customHeight="false" hidden="false" ht="12.1" outlineLevel="0" r="301">
      <c r="A301" s="5" t="s">
        <f>=HYPERLINK("https://www.leilaoonline.net/lote/detalhe/281217", "8040")</f>
      </c>
      <c r="B301" s="4" t="s">
        <f>=HYPERLINK("https://www.leilaoonline.net/lote/detalhe/281217", " Conjunto de Banquetas e apoios")</f>
      </c>
      <c r="C301" s="4" t="inlineStr">
        <is>
          <t>Não vendido</t>
        </is>
      </c>
      <c r="D301" s="4" t="inlineStr">
        <is>
          <t>0</t>
        </is>
      </c>
      <c r="E301" s="5" t="inlineStr">
        <is>
          <t>110,00</t>
        </is>
      </c>
      <c r="F301" s="4" t="inlineStr">
        <is>
          <t>50.00</t>
        </is>
      </c>
    </row>
    <row collapsed="false" customFormat="false" customHeight="false" hidden="false" ht="12.1" outlineLevel="0" r="302">
      <c r="A302" s="5" t="s">
        <f>=HYPERLINK("https://www.leilaoonline.net/lote/detalhe/281220", "8041")</f>
      </c>
      <c r="B302" s="4" t="s">
        <f>=HYPERLINK("https://www.leilaoonline.net/lote/detalhe/281220", " Carrinho de bebê Graco")</f>
      </c>
      <c r="C302" s="4" t="inlineStr">
        <is>
          <t>Não vendido</t>
        </is>
      </c>
      <c r="D302" s="4" t="inlineStr">
        <is>
          <t>0</t>
        </is>
      </c>
      <c r="E302" s="5" t="inlineStr">
        <is>
          <t>110,00</t>
        </is>
      </c>
      <c r="F302" s="4" t="inlineStr">
        <is>
          <t>50.00</t>
        </is>
      </c>
    </row>
    <row collapsed="false" customFormat="false" customHeight="false" hidden="false" ht="12.1" outlineLevel="0" r="303">
      <c r="A303" s="5" t="s">
        <f>=HYPERLINK("https://www.leilaoonline.net/lote/detalhe/281216", "8042")</f>
      </c>
      <c r="B303" s="4" t="s">
        <f>=HYPERLINK("https://www.leilaoonline.net/lote/detalhe/281216", " Conjunto de Coifa Industrial e 4 Extintores")</f>
      </c>
      <c r="C303" s="4" t="inlineStr">
        <is>
          <t>Vendido</t>
        </is>
      </c>
      <c r="D303" s="4" t="inlineStr">
        <is>
          <t>1</t>
        </is>
      </c>
      <c r="E303" s="5" t="inlineStr">
        <is>
          <t>110,00</t>
        </is>
      </c>
      <c r="F303" s="4" t="inlineStr">
        <is>
          <t>50.00</t>
        </is>
      </c>
    </row>
    <row collapsed="false" customFormat="false" customHeight="false" hidden="false" ht="12.1" outlineLevel="0" r="304">
      <c r="A304" s="5" t="s">
        <f>=HYPERLINK("https://www.leilaoonline.net/lote/detalhe/281219", "8043")</f>
      </c>
      <c r="B304" s="4" t="s">
        <f>=HYPERLINK("https://www.leilaoonline.net/lote/detalhe/281219", " Livros diversos")</f>
      </c>
      <c r="C304" s="4" t="inlineStr">
        <is>
          <t>Não vendido</t>
        </is>
      </c>
      <c r="D304" s="4" t="inlineStr">
        <is>
          <t>0</t>
        </is>
      </c>
      <c r="E304" s="5" t="inlineStr">
        <is>
          <t>110,00</t>
        </is>
      </c>
      <c r="F304" s="4" t="inlineStr">
        <is>
          <t>50.00</t>
        </is>
      </c>
    </row>
    <row collapsed="false" customFormat="false" customHeight="false" hidden="false" ht="12.1" outlineLevel="0" r="305">
      <c r="A305" s="5" t="s">
        <f>=HYPERLINK("https://www.leilaoonline.net/lote/detalhe/281221", "8044")</f>
      </c>
      <c r="B305" s="4" t="s">
        <f>=HYPERLINK("https://www.leilaoonline.net/lote/detalhe/281221", " 2 Mesas escritório")</f>
      </c>
      <c r="C305" s="4" t="inlineStr">
        <is>
          <t>Não vendido</t>
        </is>
      </c>
      <c r="D305" s="4" t="inlineStr">
        <is>
          <t>0</t>
        </is>
      </c>
      <c r="E305" s="5" t="inlineStr">
        <is>
          <t>110,00</t>
        </is>
      </c>
      <c r="F305" s="4" t="inlineStr">
        <is>
          <t>50.00</t>
        </is>
      </c>
    </row>
    <row collapsed="false" customFormat="false" customHeight="false" hidden="false" ht="12.1" outlineLevel="0" r="306">
      <c r="A306" s="5" t="s">
        <f>=HYPERLINK("https://www.leilaoonline.net/lote/detalhe/281222", "8045")</f>
      </c>
      <c r="B306" s="4" t="s">
        <f>=HYPERLINK("https://www.leilaoonline.net/lote/detalhe/281222", " Balança de Precisão Industrial Marte")</f>
      </c>
      <c r="C306" s="4" t="inlineStr">
        <is>
          <t>Não vendido</t>
        </is>
      </c>
      <c r="D306" s="4" t="inlineStr">
        <is>
          <t>0</t>
        </is>
      </c>
      <c r="E306" s="5" t="inlineStr">
        <is>
          <t>110,00</t>
        </is>
      </c>
      <c r="F306" s="4" t="inlineStr">
        <is>
          <t>50.00</t>
        </is>
      </c>
    </row>
    <row collapsed="false" customFormat="false" customHeight="false" hidden="false" ht="12.1" outlineLevel="0" r="307">
      <c r="A307" s="5" t="s">
        <f>=HYPERLINK("https://www.leilaoonline.net/lote/detalhe/281224", "8046")</f>
      </c>
      <c r="B307" s="4" t="s">
        <f>=HYPERLINK("https://www.leilaoonline.net/lote/detalhe/281224", " Esmeril de bancada com suporte")</f>
      </c>
      <c r="C307" s="4" t="inlineStr">
        <is>
          <t>Vendido</t>
        </is>
      </c>
      <c r="D307" s="4" t="inlineStr">
        <is>
          <t>1</t>
        </is>
      </c>
      <c r="E307" s="5" t="inlineStr">
        <is>
          <t>110,00</t>
        </is>
      </c>
      <c r="F307" s="4" t="inlineStr">
        <is>
          <t>50.00</t>
        </is>
      </c>
    </row>
    <row collapsed="false" customFormat="false" customHeight="false" hidden="false" ht="12.1" outlineLevel="0" r="308">
      <c r="A308" s="5" t="s">
        <f>=HYPERLINK("https://www.leilaoonline.net/lote/detalhe/281223", "8047")</f>
      </c>
      <c r="B308" s="4" t="s">
        <f>=HYPERLINK("https://www.leilaoonline.net/lote/detalhe/281223", " Ar condicionado")</f>
      </c>
      <c r="C308" s="4" t="inlineStr">
        <is>
          <t>Não vendido</t>
        </is>
      </c>
      <c r="D308" s="4" t="inlineStr">
        <is>
          <t>0</t>
        </is>
      </c>
      <c r="E308" s="5" t="inlineStr">
        <is>
          <t>110,00</t>
        </is>
      </c>
      <c r="F308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2026-05-14T08:47:46.00Z</dcterms:created>
  <dc:creator>Tellks Tecnologia</dc:creator>
  <cp:revision>0</cp:revision>
</cp:coreProperties>
</file>