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MOTONIVELADORAS - 4 PÁS CARREG. - 41 CAMINHÕES - 61 TRATORES - REBOQUES - COLHEDORAS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=HYPERLINK("https://www.leilaoonline.net/lote/detalhe/293733", "2005")</f>
      </c>
      <c r="B11" s="4" t="s">
        <f>=HYPERLINK("https://www.leilaoonline.net/lote/detalhe/293733", " REBOQUE FNV FRUEHAUF RCR; ANO 1993/1993; (HIDROROLL NÃO INCLUSO). - FR4405. -  LOC. IVATÉ/PR")</f>
      </c>
      <c r="C11" s="4" t="inlineStr">
        <is>
          <t>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=HYPERLINK("https://www.leilaoonline.net/lote/detalhe/293711", "2006")</f>
      </c>
      <c r="B12" s="4" t="s">
        <f>=HYPERLINK("https://www.leilaoonline.net/lote/detalhe/293711", " REBOQUE RANDON RQ CA; ANO 2005/2005. - FR4533. - LOC. IVATÉ/PR")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=HYPERLINK("https://www.leilaoonline.net/lote/detalhe/293716", "2007")</f>
      </c>
      <c r="B13" s="4" t="s">
        <f>=HYPERLINK("https://www.leilaoonline.net/lote/detalhe/293716", " REBOQUE RANDON RQ CA; ANO 2005/2005. - FR4532. - LOC. IVATÉ/PR")</f>
      </c>
      <c r="C13" s="4" t="inlineStr">
        <is>
          <t>Vendido</t>
        </is>
      </c>
      <c r="D13" s="4" t="inlineStr">
        <is>
          <t>3</t>
        </is>
      </c>
      <c r="E13" s="5" t="inlineStr">
        <is>
          <t>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=HYPERLINK("https://www.leilaoonline.net/lote/detalhe/293749", "2008")</f>
      </c>
      <c r="B14" s="4" t="s">
        <f>=HYPERLINK("https://www.leilaoonline.net/lote/detalhe/293749", " REBOQUE RANDON RQ CA; ANO 1999/1999. - FR4465. -  LOC. IVATÉ/PR")</f>
      </c>
      <c r="C14" s="4" t="inlineStr">
        <is>
          <t>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=HYPERLINK("https://www.leilaoonline.net/lote/detalhe/293740", "2009")</f>
      </c>
      <c r="B15" s="4" t="s">
        <f>=HYPERLINK("https://www.leilaoonline.net/lote/detalhe/293740", " REBOQUE USICAMP RCI E1E18200; ANO 2015/2015. - FR4674. - LOC. IVATÉ/PR")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=HYPERLINK("https://www.leilaoonline.net/lote/detalhe/293732", "2010")</f>
      </c>
      <c r="B16" s="4" t="s">
        <f>=HYPERLINK("https://www.leilaoonline.net/lote/detalhe/293732", " REBOQUE USICAMP RCI E1E18200; ANO 2006/2006. - FR4410. -  LOC. IVATÉ/PR")</f>
      </c>
      <c r="C16" s="4" t="inlineStr">
        <is>
          <t>Vendido</t>
        </is>
      </c>
      <c r="D16" s="4" t="inlineStr">
        <is>
          <t>2</t>
        </is>
      </c>
      <c r="E16" s="5" t="inlineStr">
        <is>
          <t>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=HYPERLINK("https://www.leilaoonline.net/lote/detalhe/293719", "2011")</f>
      </c>
      <c r="B17" s="4" t="s">
        <f>=HYPERLINK("https://www.leilaoonline.net/lote/detalhe/293719", " REBOQUE FNV FRUEHAUF RCR; ANO 1993/1993. - FR4403. -  LOC. IVATÉ/PR")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=HYPERLINK("https://www.leilaoonline.net/lote/detalhe/293734", "2012")</f>
      </c>
      <c r="B18" s="4" t="s">
        <f>=HYPERLINK("https://www.leilaoonline.net/lote/detalhe/293734", " REBOQUE TECTRAN RCF1F1; ANO 1995/1995. - FR4444. -  LOC. IVATÉ/PR")</f>
      </c>
      <c r="C18" s="4" t="inlineStr">
        <is>
          <t>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=HYPERLINK("https://www.leilaoonline.net/lote/detalhe/293720", "2013")</f>
      </c>
      <c r="B19" s="4" t="s">
        <f>=HYPERLINK("https://www.leilaoonline.net/lote/detalhe/293720", " REBOQUE RODOVIARIA RQ CI HI. ANO 1996/1996. - FR4414. - LOC. IVATÉ/PR")</f>
      </c>
      <c r="C19" s="4" t="inlineStr">
        <is>
          <t>Vendido</t>
        </is>
      </c>
      <c r="D19" s="4" t="inlineStr">
        <is>
          <t>6</t>
        </is>
      </c>
      <c r="E19" s="5" t="inlineStr">
        <is>
          <t>13.000,00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=HYPERLINK("https://www.leilaoonline.net/lote/detalhe/293735", "2014")</f>
      </c>
      <c r="B20" s="4" t="s">
        <f>=HYPERLINK("https://www.leilaoonline.net/lote/detalhe/293735", " REBOQUE USICAMP RCI E1E18200; ANO 2006/2006. - FR4408. -  LOC. IVATÉ/PR")</f>
      </c>
      <c r="C20" s="4" t="inlineStr">
        <is>
          <t>Vendido</t>
        </is>
      </c>
      <c r="D20" s="4" t="inlineStr">
        <is>
          <t>5</t>
        </is>
      </c>
      <c r="E20" s="5" t="inlineStr">
        <is>
          <t>12.000,00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=HYPERLINK("https://www.leilaoonline.net/lote/detalhe/293724", "2015")</f>
      </c>
      <c r="B21" s="4" t="s">
        <f>=HYPERLINK("https://www.leilaoonline.net/lote/detalhe/293724", " REBOQUE USICAMP RCI E1E18200; ANO 2006/2006. - FR4409(19473). -  LOC. IVATÉ/PR")</f>
      </c>
      <c r="C21" s="4" t="inlineStr">
        <is>
          <t>Vendido</t>
        </is>
      </c>
      <c r="D21" s="4" t="inlineStr">
        <is>
          <t>4</t>
        </is>
      </c>
      <c r="E21" s="5" t="inlineStr">
        <is>
          <t>13.000,00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=HYPERLINK("https://www.leilaoonline.net/lote/detalhe/293737", "2016")</f>
      </c>
      <c r="B22" s="4" t="s">
        <f>=HYPERLINK("https://www.leilaoonline.net/lote/detalhe/293737", " TRATOR JD 6615; ANO 2005. - FR13090093(4767). - LOC.IVATÉ/PR")</f>
      </c>
      <c r="C22" s="4" t="inlineStr">
        <is>
          <t>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=HYPERLINK("https://www.leilaoonline.net/lote/detalhe/293748", "2017")</f>
      </c>
      <c r="B23" s="4" t="s">
        <f>=HYPERLINK("https://www.leilaoonline.net/lote/detalhe/293748", " TRATOR JD 6145 J; ANO 2013. - FR4769. - LOC. IVATÉ/PR")</f>
      </c>
      <c r="C23" s="4" t="inlineStr">
        <is>
          <t>Vendido</t>
        </is>
      </c>
      <c r="D23" s="4" t="inlineStr">
        <is>
          <t>18</t>
        </is>
      </c>
      <c r="E23" s="5" t="inlineStr">
        <is>
          <t>47.000,00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=HYPERLINK("https://www.leilaoonline.net/lote/detalhe/293739", "2018")</f>
      </c>
      <c r="B24" s="4" t="s">
        <f>=HYPERLINK("https://www.leilaoonline.net/lote/detalhe/293739", " TRATOR NEW HOLLAND TL 75E; ANO 2002; (BOMBA JACTO NÃO INCLUSA). - FR4796. - LOC. IVATÉ/PR")</f>
      </c>
      <c r="C24" s="4" t="inlineStr">
        <is>
          <t>Vendido</t>
        </is>
      </c>
      <c r="D24" s="4" t="inlineStr">
        <is>
          <t>19</t>
        </is>
      </c>
      <c r="E24" s="5" t="inlineStr">
        <is>
          <t>44.000,00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=HYPERLINK("https://www.leilaoonline.net/lote/detalhe/293747", "2019")</f>
      </c>
      <c r="B25" s="4" t="s">
        <f>=HYPERLINK("https://www.leilaoonline.net/lote/detalhe/293747", " TRATOR JD 7225 J; ANO 2014; (S/MOTOR). - FR13100177. - LOC.IVATÉ/PR")</f>
      </c>
      <c r="C25" s="4" t="inlineStr">
        <is>
          <t>Vendido</t>
        </is>
      </c>
      <c r="D25" s="4" t="inlineStr">
        <is>
          <t>7</t>
        </is>
      </c>
      <c r="E25" s="5" t="inlineStr">
        <is>
          <t>21.000,00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=HYPERLINK("https://www.leilaoonline.net/lote/detalhe/293750", "2020")</f>
      </c>
      <c r="B26" s="4" t="s">
        <f>=HYPERLINK("https://www.leilaoonline.net/lote/detalhe/293750", " TRATOR VALTRA BH 205 I; ANO 2012. - FR4778. - LOC. IVATÉ/PR")</f>
      </c>
      <c r="C26" s="4" t="inlineStr">
        <is>
          <t>Vendido</t>
        </is>
      </c>
      <c r="D26" s="4" t="inlineStr">
        <is>
          <t>58</t>
        </is>
      </c>
      <c r="E26" s="5" t="inlineStr">
        <is>
          <t>97.000,00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=HYPERLINK("https://www.leilaoonline.net/lote/detalhe/293751", "2021")</f>
      </c>
      <c r="B27" s="4" t="s">
        <f>=HYPERLINK("https://www.leilaoonline.net/lote/detalhe/293751", " TRATOR VALTRA BH 145 4x4; ANO 2017. - FR13090090. -  LOC.IVATÉ/PR")</f>
      </c>
      <c r="C27" s="4" t="inlineStr">
        <is>
          <t>Vendido</t>
        </is>
      </c>
      <c r="D27" s="4" t="inlineStr">
        <is>
          <t>105</t>
        </is>
      </c>
      <c r="E27" s="5" t="inlineStr">
        <is>
          <t>152.000,00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=HYPERLINK("https://www.leilaoonline.net/lote/detalhe/293736", "2022")</f>
      </c>
      <c r="B28" s="4" t="s">
        <f>=HYPERLINK("https://www.leilaoonline.net/lote/detalhe/293736", " TRATOR VALTRA BH 180  4X4; ANO 2004. - FR4808. - LOC. IVATÉ/PR")</f>
      </c>
      <c r="C28" s="4" t="inlineStr">
        <is>
          <t>Vendido</t>
        </is>
      </c>
      <c r="D28" s="4" t="inlineStr">
        <is>
          <t>31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=HYPERLINK("https://www.leilaoonline.net/lote/detalhe/293761", "2023")</f>
      </c>
      <c r="B29" s="4" t="s">
        <f>=HYPERLINK("https://www.leilaoonline.net/lote/detalhe/293761", "CAMINHÃO M. BENZ AXOR 3340 S6X4; ANO 2010/2011. - FR4216. - LOC. IVATE/PR")</f>
      </c>
      <c r="C29" s="4" t="inlineStr">
        <is>
          <t>Vendido</t>
        </is>
      </c>
      <c r="D29" s="4" t="inlineStr">
        <is>
          <t>26</t>
        </is>
      </c>
      <c r="E29" s="5" t="inlineStr">
        <is>
          <t>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=HYPERLINK("https://www.leilaoonline.net/lote/detalhe/293762", "2024")</f>
      </c>
      <c r="B30" s="4" t="s">
        <f>=HYPERLINK("https://www.leilaoonline.net/lote/detalhe/293762", "CAMINHÃO M. BENZ 710; ANO 2009/2009. - FR19003. - LOC.IVATÉ/PR")</f>
      </c>
      <c r="C30" s="4" t="inlineStr">
        <is>
          <t>Vendido</t>
        </is>
      </c>
      <c r="D30" s="4" t="inlineStr">
        <is>
          <t>36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=HYPERLINK("https://www.leilaoonline.net/lote/detalhe/293721", "2025")</f>
      </c>
      <c r="B31" s="4" t="s">
        <f>=HYPERLINK("https://www.leilaoonline.net/lote/detalhe/293721", " CAMINHÃO VOLVO VM 260 6X4R; ANO 2007/2007. - FR11120109. - LOC. IVATÉ/PR")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=HYPERLINK("https://www.leilaoonline.net/lote/detalhe/293717", "2026")</f>
      </c>
      <c r="B32" s="4" t="s">
        <f>=HYPERLINK("https://www.leilaoonline.net/lote/detalhe/293717", " CAMINHÃO M. BENZ 710; ANO 2001/2001. - FR11160010. - LOC. IVATÉ/PR")</f>
      </c>
      <c r="C32" s="4" t="inlineStr">
        <is>
          <t>Vendido</t>
        </is>
      </c>
      <c r="D32" s="4" t="inlineStr">
        <is>
          <t>39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=HYPERLINK("https://www.leilaoonline.net/lote/detalhe/293729", "2027")</f>
      </c>
      <c r="B33" s="4" t="s">
        <f>=HYPERLINK("https://www.leilaoonline.net/lote/detalhe/293729", " TRATOR JD 7225 J; ANO 2014. - FR13100181. -  LOC. IVATÉ/PR")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=HYPERLINK("https://www.leilaoonline.net/lote/detalhe/293728", "2028")</f>
      </c>
      <c r="B34" s="4" t="s">
        <f>=HYPERLINK("https://www.leilaoonline.net/lote/detalhe/293728", " TRATOR JD 7225 J; ANO 2016. - FR13100266. - LOC. IVATÉ/PR")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49.000,00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=HYPERLINK("https://www.leilaoonline.net/lote/detalhe/293727", "2029")</f>
      </c>
      <c r="B35" s="4" t="s">
        <f>=HYPERLINK("https://www.leilaoonline.net/lote/detalhe/293727", " CAMINHÃO M. BENZ 1720; ANO 2002/2002. - FR18056. -  LOC. IVATÉ/PR")</f>
      </c>
      <c r="C35" s="4" t="inlineStr">
        <is>
          <t>Vendido</t>
        </is>
      </c>
      <c r="D35" s="4" t="inlineStr">
        <is>
          <t>49</t>
        </is>
      </c>
      <c r="E35" s="5" t="inlineStr">
        <is>
          <t>73.000,00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=HYPERLINK("https://www.leilaoonline.net/lote/detalhe/293730", "2030")</f>
      </c>
      <c r="B36" s="4" t="s">
        <f>=HYPERLINK("https://www.leilaoonline.net/lote/detalhe/293730", " TRANSBORDO TCP-US-752700; ANO 2012. - FR4695. - LOC. IVATÉ/PR")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=HYPERLINK("https://www.leilaoonline.net/lote/detalhe/293745", "2031")</f>
      </c>
      <c r="B37" s="4" t="s">
        <f>=HYPERLINK("https://www.leilaoonline.net/lote/detalhe/293745", " TRANSBORDO VT10 BI TANDEM; ANO 2015. - FR15220417. - LOC.IVATÉ/PR")</f>
      </c>
      <c r="C37" s="4" t="inlineStr">
        <is>
          <t>Vendido</t>
        </is>
      </c>
      <c r="D37" s="4" t="inlineStr">
        <is>
          <t>4</t>
        </is>
      </c>
      <c r="E37" s="5" t="inlineStr">
        <is>
          <t>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=HYPERLINK("https://www.leilaoonline.net/lote/detalhe/293726", "2032")</f>
      </c>
      <c r="B38" s="4" t="s">
        <f>=HYPERLINK("https://www.leilaoonline.net/lote/detalhe/293726", " ÔNIBUS M. BENZ MPOLO TORINO GVU; ANO 2002/2002. - FR11200017. -  LOC. IVATÉ/PR")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=HYPERLINK("https://www.leilaoonline.net/lote/detalhe/293725", "2033")</f>
      </c>
      <c r="B39" s="4" t="s">
        <f>=HYPERLINK("https://www.leilaoonline.net/lote/detalhe/293725", " REBOQUE DIAMANTE RFECHADA 1E; ANO 2016/2016. - S/FR. - LOC. IVATE/PR")</f>
      </c>
      <c r="C39" s="4" t="inlineStr">
        <is>
          <t>Vendido</t>
        </is>
      </c>
      <c r="D39" s="4" t="inlineStr">
        <is>
          <t>5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=HYPERLINK("https://www.leilaoonline.net/lote/detalhe/293742", "2034")</f>
      </c>
      <c r="B40" s="4" t="s">
        <f>=HYPERLINK("https://www.leilaoonline.net/lote/detalhe/293742", " TRATOR VALTRA BH210 I 4X4; ANO 2016. - FR13100170. - LOC.IVATÉ/PR")</f>
      </c>
      <c r="C40" s="4" t="inlineStr">
        <is>
          <t>Vendido</t>
        </is>
      </c>
      <c r="D40" s="4" t="inlineStr">
        <is>
          <t>79</t>
        </is>
      </c>
      <c r="E40" s="5" t="inlineStr">
        <is>
          <t>128.000,00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=HYPERLINK("https://www.leilaoonline.net/lote/detalhe/293744", "2035")</f>
      </c>
      <c r="B41" s="4" t="s">
        <f>=HYPERLINK("https://www.leilaoonline.net/lote/detalhe/293744", " TRATOR VALTRA BH210 I 4X4; ANO 2016. - FR13100175. - LOC.IVATÉ/PR")</f>
      </c>
      <c r="C41" s="4" t="inlineStr">
        <is>
          <t>Vendido</t>
        </is>
      </c>
      <c r="D41" s="4" t="inlineStr">
        <is>
          <t>72</t>
        </is>
      </c>
      <c r="E41" s="5" t="inlineStr">
        <is>
          <t>121.000,00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=HYPERLINK("https://www.leilaoonline.net/lote/detalhe/293741", "2036")</f>
      </c>
      <c r="B42" s="4" t="s">
        <f>=HYPERLINK("https://www.leilaoonline.net/lote/detalhe/293741", " MOTONIVELADORA CAT 140K; ANO 2015;( MOTOR DESMONTADO). -FR13040022. - LOC.IVATÉ/PR")</f>
      </c>
      <c r="C42" s="4" t="inlineStr">
        <is>
          <t>Vendido</t>
        </is>
      </c>
      <c r="D42" s="4" t="inlineStr">
        <is>
          <t>71</t>
        </is>
      </c>
      <c r="E42" s="5" t="inlineStr">
        <is>
          <t>183.000,00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=HYPERLINK("https://www.leilaoonline.net/lote/detalhe/293743", "2037")</f>
      </c>
      <c r="B43" s="4" t="s">
        <f>=HYPERLINK("https://www.leilaoonline.net/lote/detalhe/293743", " TRATOR VALTRA BH 185 I 4X4; ANO 2013. - FR13090115. - LOC.IVATÉ/PR")</f>
      </c>
      <c r="C43" s="4" t="inlineStr">
        <is>
          <t>Vendido</t>
        </is>
      </c>
      <c r="D43" s="4" t="inlineStr">
        <is>
          <t>44</t>
        </is>
      </c>
      <c r="E43" s="5" t="inlineStr">
        <is>
          <t>73.000,00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=HYPERLINK("https://www.leilaoonline.net/lote/detalhe/293715", "2038")</f>
      </c>
      <c r="B44" s="4" t="s">
        <f>=HYPERLINK("https://www.leilaoonline.net/lote/detalhe/293715", " TRATOR VALTRA BH210 I 4X4; ANO 2016; (S/ IMPLEMENTO). - FR13100168. - LOC. IVATÉ/PR")</f>
      </c>
      <c r="C44" s="4" t="inlineStr">
        <is>
          <t>Vendido</t>
        </is>
      </c>
      <c r="D44" s="4" t="inlineStr">
        <is>
          <t>46</t>
        </is>
      </c>
      <c r="E44" s="5" t="inlineStr">
        <is>
          <t>85.000,00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=HYPERLINK("https://www.leilaoonline.net/lote/detalhe/293712", "2039")</f>
      </c>
      <c r="B45" s="4" t="s">
        <f>=HYPERLINK("https://www.leilaoonline.net/lote/detalhe/293712", " TRATOR VALTRA BH210 I 4X4; ANO 2016. - FR13100174. - LOC. IVATÉ/PR")</f>
      </c>
      <c r="C45" s="4" t="inlineStr">
        <is>
          <t>Vendido</t>
        </is>
      </c>
      <c r="D45" s="4" t="inlineStr">
        <is>
          <t>46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=HYPERLINK("https://www.leilaoonline.net/lote/detalhe/293731", "2040")</f>
      </c>
      <c r="B46" s="4" t="s">
        <f>=HYPERLINK("https://www.leilaoonline.net/lote/detalhe/293731", " CRT BASC. DISTR. MUDA; ANO 2017. - FR15270007. - LOC. IVATÉ/PR")</f>
      </c>
      <c r="C46" s="4" t="inlineStr">
        <is>
          <t>Vendido</t>
        </is>
      </c>
      <c r="D46" s="4" t="inlineStr">
        <is>
          <t>29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=HYPERLINK("https://www.leilaoonline.net/lote/detalhe/293290", "2041")</f>
      </c>
      <c r="B47" s="4" t="s">
        <f>=HYPERLINK("https://www.leilaoonline.net/lote/detalhe/293290", " MOTONIVELADORA CAT 140K (EQUIPAMENTO DESMONTADO) - ANO 2015 - FR13040021 - LOC. IVATÉ/PR")</f>
      </c>
      <c r="C47" s="4" t="inlineStr">
        <is>
          <t>Vendido</t>
        </is>
      </c>
      <c r="D47" s="4" t="inlineStr">
        <is>
          <t>55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=HYPERLINK("https://www.leilaoonline.net/lote/detalhe/293286", "2042")</f>
      </c>
      <c r="B48" s="4" t="s">
        <f>=HYPERLINK("https://www.leilaoonline.net/lote/detalhe/293286", " ESCAVADEIRA CAT 320 D2L (EQUIPAMENTO DESMONTADO) - ANO 2017 - FR13030015 - LOC. IVATÉ/PR")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38.000,00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=HYPERLINK("https://www.leilaoonline.net/lote/detalhe/293285", "2043")</f>
      </c>
      <c r="B49" s="4" t="s">
        <f>=HYPERLINK("https://www.leilaoonline.net/lote/detalhe/293285", " PULVERIZADOR VALTRA BS3020 H (EQUIPAMENTO DESMONTADO) - ANO 2014 - FR4759 - LOC. IVATÉ/PR")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=HYPERLINK("https://www.leilaoonline.net/lote/detalhe/293309", "2044")</f>
      </c>
      <c r="B50" s="4" t="s">
        <f>=HYPERLINK("https://www.leilaoonline.net/lote/detalhe/293309", " CAMINHÃO VOLVO VM 330 6X4R - ANO 2012/2012 - FR11070026 - LOC. IVATÉ/PR")</f>
      </c>
      <c r="C50" s="4" t="inlineStr">
        <is>
          <t>Não vendido</t>
        </is>
      </c>
      <c r="D50" s="4" t="inlineStr">
        <is>
          <t>59</t>
        </is>
      </c>
      <c r="E50" s="5" t="inlineStr">
        <is>
          <t>96.000,00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=HYPERLINK("https://www.leilaoonline.net/lote/detalhe/293311", "2045")</f>
      </c>
      <c r="B51" s="4" t="s">
        <f>=HYPERLINK("https://www.leilaoonline.net/lote/detalhe/293311", " CAMINHÃO VOLVO FM 500 6X4R - ANO 2015/2016 - FR11060101 - LOC. IVATÉ/PR")</f>
      </c>
      <c r="C51" s="4" t="inlineStr">
        <is>
          <t>Vendido</t>
        </is>
      </c>
      <c r="D51" s="4" t="inlineStr">
        <is>
          <t>57</t>
        </is>
      </c>
      <c r="E51" s="5" t="inlineStr">
        <is>
          <t>106.000,00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=HYPERLINK("https://www.leilaoonline.net/lote/detalhe/293297", "2046")</f>
      </c>
      <c r="B52" s="4" t="s">
        <f>=HYPERLINK("https://www.leilaoonline.net/lote/detalhe/293297", " ÔNIBUS VOLVO B58 4X2 - ANO 1997/1997 - FR11200016 - LOC. IVATÉ/PR")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=HYPERLINK("https://www.leilaoonline.net/lote/detalhe/293298", "2047")</f>
      </c>
      <c r="B53" s="4" t="s">
        <f>=HYPERLINK("https://www.leilaoonline.net/lote/detalhe/293298", " ÔNIBUS VOLVO B58 4X2 - ANO 1997/1997 - FR11200015 - LOC. IVATÉ/PR")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=HYPERLINK("https://www.leilaoonline.net/lote/detalhe/293304", "2048")</f>
      </c>
      <c r="B54" s="4" t="s">
        <f>=HYPERLINK("https://www.leilaoonline.net/lote/detalhe/293304", " CAMINHÃO VOLVO VM 260 6X4R - ANO 2008/2008 - FR11100067 - LOC. IVATÉ/PR")</f>
      </c>
      <c r="C54" s="4" t="inlineStr">
        <is>
          <t>Vendido</t>
        </is>
      </c>
      <c r="D54" s="4" t="inlineStr">
        <is>
          <t>15</t>
        </is>
      </c>
      <c r="E54" s="5" t="inlineStr">
        <is>
          <t>44.000,00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=HYPERLINK("https://www.leilaoonline.net/lote/detalhe/293294", "2049")</f>
      </c>
      <c r="B55" s="4" t="s">
        <f>=HYPERLINK("https://www.leilaoonline.net/lote/detalhe/293294", " CAMINHÃO M. BENZ 2423 K - ANO 2003/2003 - FR11120025 - LOC. IVATÉ/PR")</f>
      </c>
      <c r="C55" s="4" t="inlineStr">
        <is>
          <t>Vendido</t>
        </is>
      </c>
      <c r="D55" s="4" t="inlineStr">
        <is>
          <t>57</t>
        </is>
      </c>
      <c r="E55" s="5" t="inlineStr">
        <is>
          <t>90.000,00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=HYPERLINK("https://www.leilaoonline.net/lote/detalhe/293317", "2050")</f>
      </c>
      <c r="B56" s="4" t="s">
        <f>=HYPERLINK("https://www.leilaoonline.net/lote/detalhe/293317", " CAMINHÃO VOLVO VM 210 4X2R - ANO 2007/2008 - FR11160011 - LOC. IVATÉ/PR")</f>
      </c>
      <c r="C56" s="4" t="inlineStr">
        <is>
          <t>Vendido</t>
        </is>
      </c>
      <c r="D56" s="4" t="inlineStr">
        <is>
          <t>23</t>
        </is>
      </c>
      <c r="E56" s="5" t="inlineStr">
        <is>
          <t>52.000,00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=HYPERLINK("https://www.leilaoonline.net/lote/detalhe/293314", "2051")</f>
      </c>
      <c r="B57" s="4" t="s">
        <f>=HYPERLINK("https://www.leilaoonline.net/lote/detalhe/293314", " CAMINHÃO VOLVO VM 270 6X4R - ANO 2015/2015 - FR11010007 - LOC. IVATÉ/PR")</f>
      </c>
      <c r="C57" s="4" t="inlineStr">
        <is>
          <t>Vendido</t>
        </is>
      </c>
      <c r="D57" s="4" t="inlineStr">
        <is>
          <t>81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=HYPERLINK("https://www.leilaoonline.net/lote/detalhe/293318", "2052")</f>
      </c>
      <c r="B58" s="4" t="s">
        <f>=HYPERLINK("https://www.leilaoonline.net/lote/detalhe/293318", " CAMINHÃO VOLVO VM 270 6X4R - ANO 2017/2017 - FR11140141 (4289) - LOC. IVATÉ/PR")</f>
      </c>
      <c r="C58" s="4" t="inlineStr">
        <is>
          <t>Vendido</t>
        </is>
      </c>
      <c r="D58" s="4" t="inlineStr">
        <is>
          <t>89</t>
        </is>
      </c>
      <c r="E58" s="5" t="inlineStr">
        <is>
          <t>131.000,00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=HYPERLINK("https://www.leilaoonline.net/lote/detalhe/293308", "2053")</f>
      </c>
      <c r="B59" s="4" t="s">
        <f>=HYPERLINK("https://www.leilaoonline.net/lote/detalhe/293308", " TRATOR JD 6615 - ANO 2005 - FR13090266 - LOC. IVATÉ/PR")</f>
      </c>
      <c r="C59" s="4" t="inlineStr">
        <is>
          <t>Vendido</t>
        </is>
      </c>
      <c r="D59" s="4" t="inlineStr">
        <is>
          <t>39</t>
        </is>
      </c>
      <c r="E59" s="5" t="inlineStr">
        <is>
          <t>48.000,00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=HYPERLINK("https://www.leilaoonline.net/lote/detalhe/293305", "2054")</f>
      </c>
      <c r="B60" s="4" t="s">
        <f>=HYPERLINK("https://www.leilaoonline.net/lote/detalhe/293305", " TRATOR VALTRA 1280 PCR 4x4 - ANO 2004 - FR13010038 (4902) - LOC. IVATÉ/PR")</f>
      </c>
      <c r="C60" s="4" t="inlineStr">
        <is>
          <t>Vendido</t>
        </is>
      </c>
      <c r="D60" s="4" t="inlineStr">
        <is>
          <t>27</t>
        </is>
      </c>
      <c r="E60" s="5" t="inlineStr">
        <is>
          <t>56.000,00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=HYPERLINK("https://www.leilaoonline.net/lote/detalhe/293299", "2055")</f>
      </c>
      <c r="B61" s="4" t="s">
        <f>=HYPERLINK("https://www.leilaoonline.net/lote/detalhe/293299", " TRATOR VALTRA 1280 PCR 4x4 (MOTOR DESMONTADO) - ANO 2004 - FR13010037 - LOC. IVATÉ/PR")</f>
      </c>
      <c r="C61" s="4" t="inlineStr">
        <is>
          <t>Vendido</t>
        </is>
      </c>
      <c r="D61" s="4" t="inlineStr">
        <is>
          <t>43</t>
        </is>
      </c>
      <c r="E61" s="5" t="inlineStr">
        <is>
          <t>57.000,00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=HYPERLINK("https://www.leilaoonline.net/lote/detalhe/293316", "2056")</f>
      </c>
      <c r="B62" s="4" t="s">
        <f>=HYPERLINK("https://www.leilaoonline.net/lote/detalhe/293316", " TRATOR VALTRA BH 145 4x4 - ANO 2017 - FR13090092 - LOC. IVATÉ/PR")</f>
      </c>
      <c r="C62" s="4" t="inlineStr">
        <is>
          <t>Vendido</t>
        </is>
      </c>
      <c r="D62" s="4" t="inlineStr">
        <is>
          <t>118</t>
        </is>
      </c>
      <c r="E62" s="5" t="inlineStr">
        <is>
          <t>147.000,00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=HYPERLINK("https://www.leilaoonline.net/lote/detalhe/293289", "2057")</f>
      </c>
      <c r="B63" s="4" t="s">
        <f>=HYPERLINK("https://www.leilaoonline.net/lote/detalhe/293289", " TRANSBORDO VT10 BI TANDEM - ANO 2017 - FR15220436 - LOC. IVATÉ/PR")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=HYPERLINK("https://www.leilaoonline.net/lote/detalhe/293313", "2058")</f>
      </c>
      <c r="B64" s="4" t="s">
        <f>=HYPERLINK("https://www.leilaoonline.net/lote/detalhe/293313", " TRANSBORDO VT10 BI TANDEM - ANO 2017 - FR15220435 - LOC. IVATÉ/PR")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=HYPERLINK("https://www.leilaoonline.net/lote/detalhe/293296", "2059")</f>
      </c>
      <c r="B65" s="4" t="s">
        <f>=HYPERLINK("https://www.leilaoonline.net/lote/detalhe/293296", " TRANSBORDO VT10 BI TANDEM - ANO 2017 - FR15220429 - LOC. IVATÉ/PR")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=HYPERLINK("https://www.leilaoonline.net/lote/detalhe/293310", "2063")</f>
      </c>
      <c r="B66" s="4" t="s">
        <f>=HYPERLINK("https://www.leilaoonline.net/lote/detalhe/293310", " TRANSBORDO VT10 BI TANDEM - ANO 2017 - FR15220447 - LOC. IVATÉ/PR")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=HYPERLINK("https://www.leilaoonline.net/lote/detalhe/293315", "2064")</f>
      </c>
      <c r="B67" s="4" t="s">
        <f>=HYPERLINK("https://www.leilaoonline.net/lote/detalhe/293315", " TRANSBORDO VT10 BI TANDEM - ANO 2015 - FR15220425 - LOC. IVATÉ/PR")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=HYPERLINK("https://www.leilaoonline.net/lote/detalhe/293312", "2065")</f>
      </c>
      <c r="B68" s="4" t="s">
        <f>=HYPERLINK("https://www.leilaoonline.net/lote/detalhe/293312", " TRANSBORDO VT10 BI TANDEM - ANO 2017 - FR15220434 - LOC. IVATÉ/PR")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=HYPERLINK("https://www.leilaoonline.net/lote/detalhe/293307", "2066")</f>
      </c>
      <c r="B69" s="4" t="s">
        <f>=HYPERLINK("https://www.leilaoonline.net/lote/detalhe/293307", " TRANSBORDO VT10 BI TANDEM - ANO 2015 - FR15220437 - LOC. IVATÉ/PR")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=HYPERLINK("https://www.leilaoonline.net/lote/detalhe/293293", "2067")</f>
      </c>
      <c r="B70" s="4" t="s">
        <f>=HYPERLINK("https://www.leilaoonline.net/lote/detalhe/293293", " TRANSBORDO VT10 BI TANDEM - ANO 2014 - FR31469 - LOC. IVATÉ/PR")</f>
      </c>
      <c r="C70" s="4" t="inlineStr">
        <is>
          <t>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=HYPERLINK("https://www.leilaoonline.net/lote/detalhe/293295", "2068")</f>
      </c>
      <c r="B71" s="4" t="s">
        <f>=HYPERLINK("https://www.leilaoonline.net/lote/detalhe/293295", " TRANSBORDO VT10 BI TANDEM - ANO 2015 - FR15220438 - LOC. IVATÉ/PR")</f>
      </c>
      <c r="C71" s="4" t="inlineStr">
        <is>
          <t>Vendido</t>
        </is>
      </c>
      <c r="D71" s="4" t="inlineStr">
        <is>
          <t>2</t>
        </is>
      </c>
      <c r="E71" s="5" t="inlineStr">
        <is>
          <t>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=HYPERLINK("https://www.leilaoonline.net/lote/detalhe/293287", "2069")</f>
      </c>
      <c r="B72" s="4" t="s">
        <f>=HYPERLINK("https://www.leilaoonline.net/lote/detalhe/293287", " TRANSBORDO VT10 BI TANDEM - ANO 2014 - FR15220451 - LOC. IVATÉ/PR")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=HYPERLINK("https://www.leilaoonline.net/lote/detalhe/293301", "2070")</f>
      </c>
      <c r="B73" s="4" t="s">
        <f>=HYPERLINK("https://www.leilaoonline.net/lote/detalhe/293301", " REB/TECTRAN RC F1F1 - ANO 1995/1995 - FR4443 - LOC. IVATÉ/PR")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=HYPERLINK("https://www.leilaoonline.net/lote/detalhe/293306", "2071")</f>
      </c>
      <c r="B74" s="4" t="s">
        <f>=HYPERLINK("https://www.leilaoonline.net/lote/detalhe/293306", " COLHEDORA JD 3522 (SEM MOTOR E CÂMBIO) - ANO 2015 - FR13020084 - LOC. IVATÉ/PR")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=HYPERLINK("https://www.leilaoonline.net/lote/detalhe/293320", "2072")</f>
      </c>
      <c r="B75" s="4" t="s">
        <f>=HYPERLINK("https://www.leilaoonline.net/lote/detalhe/293320", " COLHEDORA JD 3522 (DESMONTADA) - ANO 2015 - FR13020085 - LOC. IVATÉ/PR")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=HYPERLINK("https://www.leilaoonline.net/lote/detalhe/293292", "2073")</f>
      </c>
      <c r="B76" s="4" t="s">
        <f>=HYPERLINK("https://www.leilaoonline.net/lote/detalhe/293292", " ESCAVADEIRA CAT 320 D2L (SEM MOTOR) - ANO 2017 - FR19155 - LOC. IVATÉ/PR")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=HYPERLINK("https://www.leilaoonline.net/lote/detalhe/293300", "2074")</f>
      </c>
      <c r="B77" s="4" t="s">
        <f>=HYPERLINK("https://www.leilaoonline.net/lote/detalhe/293300", " COLHEDORA JD 3520 - 2009 - FR19168 - LOC. IVATÉ/PR")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=HYPERLINK("https://www.leilaoonline.net/lote/detalhe/293288", "2075")</f>
      </c>
      <c r="B78" s="4" t="s">
        <f>=HYPERLINK("https://www.leilaoonline.net/lote/detalhe/293288", " COLHEDORA JD CH670 - ANO 2016 - FR13020078 - LOC. IVATÉ/PR")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=HYPERLINK("https://www.leilaoonline.net/lote/detalhe/293303", "2076")</f>
      </c>
      <c r="B79" s="4" t="s">
        <f>=HYPERLINK("https://www.leilaoonline.net/lote/detalhe/293303", " COLHEDORA JD 3522 - ANO 2015 - FR13020074 - LOC. IVATÉ/PR")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=HYPERLINK("https://www.leilaoonline.net/lote/detalhe/293291", "2077")</f>
      </c>
      <c r="B80" s="4" t="s">
        <f>=HYPERLINK("https://www.leilaoonline.net/lote/detalhe/293291", " COLHEDORA JD 3522 (SEM MOTOR) - ANO 2015 - FR13020075 - LOC. IVATÉ/PR")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=HYPERLINK("https://www.leilaoonline.net/lote/detalhe/293319", "2078")</f>
      </c>
      <c r="B81" s="4" t="s">
        <f>=HYPERLINK("https://www.leilaoonline.net/lote/detalhe/293319", " COLHEDORA JD CH670 (SEM MOTOR) - ANO  2016 - FR13020047 - LOC. IVATÉ/PR")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=HYPERLINK("https://www.leilaoonline.net/lote/detalhe/293302", "2079")</f>
      </c>
      <c r="B82" s="4" t="s">
        <f>=HYPERLINK("https://www.leilaoonline.net/lote/detalhe/293302", " COLHEDORA JD 3522 (SEM MOTOR) - ANO 2015 - FR13020076 - LOC. IVATÉ/PR")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=HYPERLINK("https://www.leilaoonline.net/lote/detalhe/293321", "2080")</f>
      </c>
      <c r="B83" s="4" t="s">
        <f>=HYPERLINK("https://www.leilaoonline.net/lote/detalhe/293321", " COLHEDORA JD 3522 - ANO 2015 - FR13020073 - LOC. IVATÉ/PR")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=HYPERLINK("https://www.leilaoonline.net/lote/detalhe/293723", "2081")</f>
      </c>
      <c r="B84" s="4" t="s">
        <f>=HYPERLINK("https://www.leilaoonline.net/lote/detalhe/293723", " TRATOR VALTRA BH 185 I 4X4; ANO 2013. - FR13090114. - LOC. IVATÉ/PR")</f>
      </c>
      <c r="C84" s="4" t="inlineStr">
        <is>
          <t>Vendido</t>
        </is>
      </c>
      <c r="D84" s="4" t="inlineStr">
        <is>
          <t>51</t>
        </is>
      </c>
      <c r="E84" s="5" t="inlineStr">
        <is>
          <t>81.000,00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=HYPERLINK("https://www.leilaoonline.net/lote/detalhe/293718", "2082")</f>
      </c>
      <c r="B85" s="4" t="s">
        <f>=HYPERLINK("https://www.leilaoonline.net/lote/detalhe/293718", " COLHEDORA JD CH670; ANO 2017. - S/FR. - LOC. IVATÉ/PR")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=HYPERLINK("https://www.leilaoonline.net/lote/detalhe/293738", "2083")</f>
      </c>
      <c r="B86" s="4" t="s">
        <f>=HYPERLINK("https://www.leilaoonline.net/lote/detalhe/293738", " REBOQUE RANDON RQ CA; ANO 2005/2005. - FR4529. -  LOC. IVATÉ/PR")</f>
      </c>
      <c r="C86" s="4" t="inlineStr">
        <is>
          <t>Vendido</t>
        </is>
      </c>
      <c r="D86" s="4" t="inlineStr">
        <is>
          <t>9</t>
        </is>
      </c>
      <c r="E86" s="5" t="inlineStr">
        <is>
          <t>16.000,00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=HYPERLINK("https://www.leilaoonline.net/lote/detalhe/293746", "2084")</f>
      </c>
      <c r="B87" s="4" t="s">
        <f>=HYPERLINK("https://www.leilaoonline.net/lote/detalhe/293746", " REBOQUE USICAMP RCI E1E18200; ANO 2013/2013. - FR4430. -  LOC. IVATÉ/PR")</f>
      </c>
      <c r="C87" s="4" t="inlineStr">
        <is>
          <t>Vendido</t>
        </is>
      </c>
      <c r="D87" s="4" t="inlineStr">
        <is>
          <t>3</t>
        </is>
      </c>
      <c r="E87" s="5" t="inlineStr">
        <is>
          <t>12.000,00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=HYPERLINK("https://www.leilaoonline.net/lote/detalhe/293722", "2085")</f>
      </c>
      <c r="B88" s="4" t="s">
        <f>=HYPERLINK("https://www.leilaoonline.net/lote/detalhe/293722", " CAMINHÃO VOLVO VM 260 6X4R; ANO 2007/2007. - FR11020051. - LOC. IVATÉ/PR")</f>
      </c>
      <c r="C88" s="4" t="inlineStr">
        <is>
          <t>Não vendido</t>
        </is>
      </c>
      <c r="D88" s="4" t="inlineStr">
        <is>
          <t>100</t>
        </is>
      </c>
      <c r="E88" s="5" t="inlineStr">
        <is>
          <t>152.000,00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=HYPERLINK("https://www.leilaoonline.net/lote/detalhe/293714", "2086")</f>
      </c>
      <c r="B89" s="4" t="s">
        <f>=HYPERLINK("https://www.leilaoonline.net/lote/detalhe/293714", " CULTIVADOR 2 LINHAS; ANO 2017. - FR15100051. - LOC. IVATÉ/PR")</f>
      </c>
      <c r="C89" s="4" t="inlineStr">
        <is>
          <t>Vendido</t>
        </is>
      </c>
      <c r="D89" s="4" t="inlineStr">
        <is>
          <t>4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=HYPERLINK("https://www.leilaoonline.net/lote/detalhe/294617", "2280")</f>
      </c>
      <c r="B90" s="4" t="s">
        <f>=HYPERLINK("https://www.leilaoonline.net/lote/detalhe/294617", "COLHEDORA JD 3520; ANO 2009. - FR19159. - LOC. IVATE/PR")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=HYPERLINK("https://www.leilaoonline.net/lote/detalhe/295150", "2311")</f>
      </c>
      <c r="B91" s="4" t="s">
        <f>=HYPERLINK("https://www.leilaoonline.net/lote/detalhe/295150", "COLHEDORA JD 3522; ANO 2014. - FR13020062. - LOC.TAPEJARA/PR")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=HYPERLINK("https://www.leilaoonline.net/lote/detalhe/295230", "2312")</f>
      </c>
      <c r="B92" s="4" t="s">
        <f>=HYPERLINK("https://www.leilaoonline.net/lote/detalhe/295230", "TRATOR JD 7225 J; ANO 2013. - FR13100249. - LOC. TAPEJARA/PR")</f>
      </c>
      <c r="C92" s="4" t="inlineStr">
        <is>
          <t>Vendido</t>
        </is>
      </c>
      <c r="D92" s="4" t="inlineStr">
        <is>
          <t>41</t>
        </is>
      </c>
      <c r="E92" s="5" t="inlineStr">
        <is>
          <t>70.000,00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=HYPERLINK("https://www.leilaoonline.net/lote/detalhe/295267", "2313")</f>
      </c>
      <c r="B93" s="4" t="s">
        <f>=HYPERLINK("https://www.leilaoonline.net/lote/detalhe/295267", "TRATOR VALTRA BH 205 I; ANO 2013. - FR13100261. - LOC. TAPEJARA/PR ")</f>
      </c>
      <c r="C93" s="4" t="inlineStr">
        <is>
          <t>Vendido</t>
        </is>
      </c>
      <c r="D93" s="4" t="inlineStr">
        <is>
          <t>57</t>
        </is>
      </c>
      <c r="E93" s="5" t="inlineStr">
        <is>
          <t>86.000,00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=HYPERLINK("https://www.leilaoonline.net/lote/detalhe/295248", "2314")</f>
      </c>
      <c r="B94" s="4" t="s">
        <f>=HYPERLINK("https://www.leilaoonline.net/lote/detalhe/295248", "TRATOR VALTRA T210 CVT 4x4 - ANO 2018 - FR13100111 - LOC. TAPEJARA/PR")</f>
      </c>
      <c r="C94" s="4" t="inlineStr">
        <is>
          <t>Vendido</t>
        </is>
      </c>
      <c r="D94" s="4" t="inlineStr">
        <is>
          <t>39</t>
        </is>
      </c>
      <c r="E94" s="5" t="inlineStr">
        <is>
          <t>58.000,00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=HYPERLINK("https://www.leilaoonline.net/lote/detalhe/295234", "2315")</f>
      </c>
      <c r="B95" s="4" t="s">
        <f>=HYPERLINK("https://www.leilaoonline.net/lote/detalhe/295234", "TRATOR VALTRA BH210 I 4X4 - ANO 2016 - FR13100100 - LOC. TAPEJARA/PR")</f>
      </c>
      <c r="C95" s="4" t="inlineStr">
        <is>
          <t>Vendido</t>
        </is>
      </c>
      <c r="D95" s="4" t="inlineStr">
        <is>
          <t>66</t>
        </is>
      </c>
      <c r="E95" s="5" t="inlineStr">
        <is>
          <t>105.000,00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=HYPERLINK("https://www.leilaoonline.net/lote/detalhe/295235", "2316")</f>
      </c>
      <c r="B96" s="4" t="s">
        <f>=HYPERLINK("https://www.leilaoonline.net/lote/detalhe/295235", "TRATOR VALTRA BH210 I 4X4 - ANO 2016 - FR13100109 - LOC. TAPEJARA/PR")</f>
      </c>
      <c r="C96" s="4" t="inlineStr">
        <is>
          <t>Vendido</t>
        </is>
      </c>
      <c r="D96" s="4" t="inlineStr">
        <is>
          <t>81</t>
        </is>
      </c>
      <c r="E96" s="5" t="inlineStr">
        <is>
          <t>122.000,00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=HYPERLINK("https://www.leilaoonline.net/lote/detalhe/295250", "2317")</f>
      </c>
      <c r="B97" s="4" t="s">
        <f>=HYPERLINK("https://www.leilaoonline.net/lote/detalhe/295250", "TRATOR VALTRA BH 145 4x4; ANO 2016. - FR13090075. - LOC. TAPEJARA/PR")</f>
      </c>
      <c r="C97" s="4" t="inlineStr">
        <is>
          <t>Vendido</t>
        </is>
      </c>
      <c r="D97" s="4" t="inlineStr">
        <is>
          <t>84</t>
        </is>
      </c>
      <c r="E97" s="5" t="inlineStr">
        <is>
          <t>115.000,00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=HYPERLINK("https://www.leilaoonline.net/lote/detalhe/295249", "2318")</f>
      </c>
      <c r="B98" s="4" t="s">
        <f>=HYPERLINK("https://www.leilaoonline.net/lote/detalhe/295249", "TRATOR VALTRA T210 CVT 4x4 - ANO 2018 - FR13100114 - LOC. TAPEJARA/PR")</f>
      </c>
      <c r="C98" s="4" t="inlineStr">
        <is>
          <t>Vendido</t>
        </is>
      </c>
      <c r="D98" s="4" t="inlineStr">
        <is>
          <t>51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=HYPERLINK("https://www.leilaoonline.net/lote/detalhe/295190", "2319")</f>
      </c>
      <c r="B99" s="4" t="s">
        <f>=HYPERLINK("https://www.leilaoonline.net/lote/detalhe/295190", "ROLO COMPACTADOR CAT CS533D; ANO 2006. - FR3729. - LOC. TAPEJARA/PR")</f>
      </c>
      <c r="C99" s="4" t="inlineStr">
        <is>
          <t>Vendido</t>
        </is>
      </c>
      <c r="D99" s="4" t="inlineStr">
        <is>
          <t>61</t>
        </is>
      </c>
      <c r="E99" s="5" t="inlineStr">
        <is>
          <t>112.000,00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=HYPERLINK("https://www.leilaoonline.net/lote/detalhe/295203", "2320")</f>
      </c>
      <c r="B100" s="4" t="s">
        <f>=HYPERLINK("https://www.leilaoonline.net/lote/detalhe/295203", "ÔNIBUS M. BENZ MPOLO TORINO GVU; ANO 2002/2002. - FR11200024(5255). - LOC. TAPEJARA/PR")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=HYPERLINK("https://www.leilaoonline.net/lote/detalhe/295199", "2321")</f>
      </c>
      <c r="B101" s="4" t="s">
        <f>=HYPERLINK("https://www.leilaoonline.net/lote/detalhe/295199", "ÔNIBUS M.BENZ BUSSCAR ECOSS U; ANO 2008/2008. - FR3164. - LOC. TAPEJARA/PR")</f>
      </c>
      <c r="C101" s="4" t="inlineStr">
        <is>
          <t>Vendido</t>
        </is>
      </c>
      <c r="D101" s="4" t="inlineStr">
        <is>
          <t>17</t>
        </is>
      </c>
      <c r="E101" s="5" t="inlineStr">
        <is>
          <t>27.500,00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=HYPERLINK("https://www.leilaoonline.net/lote/detalhe/295204", "2322")</f>
      </c>
      <c r="B102" s="4" t="s">
        <f>=HYPERLINK("https://www.leilaoonline.net/lote/detalhe/295204", "ÔNIBUS M.BENZ BUSSCAR ECOSS U; ANO 2007/2008. - FR11200049(18301) . - LOC. TAPEJARA/PR")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21.000,00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=HYPERLINK("https://www.leilaoonline.net/lote/detalhe/295179", "2323")</f>
      </c>
      <c r="B103" s="4" t="s">
        <f>=HYPERLINK("https://www.leilaoonline.net/lote/detalhe/295179", "MOTONIVELADORA CAT 140K; ANO 2015. - FR13040012. - LOC. TAPEJARA/PR")</f>
      </c>
      <c r="C103" s="4" t="inlineStr">
        <is>
          <t>Vendido</t>
        </is>
      </c>
      <c r="D103" s="4" t="inlineStr">
        <is>
          <t>42</t>
        </is>
      </c>
      <c r="E103" s="5" t="inlineStr">
        <is>
          <t>275.000,00</t>
        </is>
      </c>
      <c r="F103" s="4" t="inlineStr">
        <is>
          <t>5000.00</t>
        </is>
      </c>
    </row>
    <row collapsed="false" customFormat="false" customHeight="false" hidden="false" ht="12.1" outlineLevel="0" r="104">
      <c r="A104" s="5" t="s">
        <f>=HYPERLINK("https://www.leilaoonline.net/lote/detalhe/294889", "2324")</f>
      </c>
      <c r="B104" s="4" t="s">
        <f>=HYPERLINK("https://www.leilaoonline.net/lote/detalhe/294889", "CAMINHÃO VOLVO FM 500 6X4R; ANO 2014/2014. - FR11050014. - LOC. TAPEJARA/PR")</f>
      </c>
      <c r="C104" s="4" t="inlineStr">
        <is>
          <t>Vendido</t>
        </is>
      </c>
      <c r="D104" s="4" t="inlineStr">
        <is>
          <t>65</t>
        </is>
      </c>
      <c r="E104" s="5" t="inlineStr">
        <is>
          <t>118.000,00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=HYPERLINK("https://www.leilaoonline.net/lote/detalhe/295180", "2325")</f>
      </c>
      <c r="B105" s="4" t="s">
        <f>=HYPERLINK("https://www.leilaoonline.net/lote/detalhe/295180", "MOTONIVELADORA CAT 140K; ANO 2015. - FR13040037. - LOC. TAPEJARA/PR")</f>
      </c>
      <c r="C105" s="4" t="inlineStr">
        <is>
          <t>Vendido</t>
        </is>
      </c>
      <c r="D105" s="4" t="inlineStr">
        <is>
          <t>75</t>
        </is>
      </c>
      <c r="E105" s="5" t="inlineStr">
        <is>
          <t>246.500,00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=HYPERLINK("https://www.leilaoonline.net/lote/detalhe/295183", "2326")</f>
      </c>
      <c r="B106" s="4" t="s">
        <f>=HYPERLINK("https://www.leilaoonline.net/lote/detalhe/295183", "MOTONIVELADORA CAT 140K; ANO 2015. - FR13040009. - LOC. TAPEJARA/PR")</f>
      </c>
      <c r="C106" s="4" t="inlineStr">
        <is>
          <t>Vendido</t>
        </is>
      </c>
      <c r="D106" s="4" t="inlineStr">
        <is>
          <t>36</t>
        </is>
      </c>
      <c r="E106" s="5" t="inlineStr">
        <is>
          <t>260.000,00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=HYPERLINK("https://www.leilaoonline.net/lote/detalhe/295245", "2327")</f>
      </c>
      <c r="B107" s="4" t="s">
        <f>=HYPERLINK("https://www.leilaoonline.net/lote/detalhe/295245", "TRATOR VALTRA BH 145 4x4; ANO 2016. - FR13090071. - LOC. TAPEJARA/PR")</f>
      </c>
      <c r="C107" s="4" t="inlineStr">
        <is>
          <t>Vendido</t>
        </is>
      </c>
      <c r="D107" s="4" t="inlineStr">
        <is>
          <t>107</t>
        </is>
      </c>
      <c r="E107" s="5" t="inlineStr">
        <is>
          <t>141.000,00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=HYPERLINK("https://www.leilaoonline.net/lote/detalhe/295196", "2328")</f>
      </c>
      <c r="B108" s="4" t="s">
        <f>=HYPERLINK("https://www.leilaoonline.net/lote/detalhe/295196", "MOTONIVELADORA NH RG170B; ANO 2019. - FR13040011. - LOC. TAPEJARA/PR")</f>
      </c>
      <c r="C108" s="4" t="inlineStr">
        <is>
          <t>Vendido</t>
        </is>
      </c>
      <c r="D108" s="4" t="inlineStr">
        <is>
          <t>30</t>
        </is>
      </c>
      <c r="E108" s="5" t="inlineStr">
        <is>
          <t>295.000,00</t>
        </is>
      </c>
      <c r="F108" s="4" t="inlineStr">
        <is>
          <t>5000.00</t>
        </is>
      </c>
    </row>
    <row collapsed="false" customFormat="false" customHeight="false" hidden="false" ht="12.1" outlineLevel="0" r="109">
      <c r="A109" s="5" t="s">
        <f>=HYPERLINK("https://www.leilaoonline.net/lote/detalhe/295216", "2329")</f>
      </c>
      <c r="B109" s="4" t="s">
        <f>=HYPERLINK("https://www.leilaoonline.net/lote/detalhe/295216", "SR/FACCHINI SRF CB; ANO 2007/2008. - FR16080006. - LOC. TAPEJARA/PR")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=HYPERLINK("https://www.leilaoonline.net/lote/detalhe/294983", "2330")</f>
      </c>
      <c r="B110" s="4" t="s">
        <f>=HYPERLINK("https://www.leilaoonline.net/lote/detalhe/294983", "CAMINHÃO VOLVO VM 310 6X4R; ANO 2007/2007. - FR11120042. - LOC. TAPEJARA/PR")</f>
      </c>
      <c r="C110" s="4" t="inlineStr">
        <is>
          <t>Vendido</t>
        </is>
      </c>
      <c r="D110" s="4" t="inlineStr">
        <is>
          <t>54</t>
        </is>
      </c>
      <c r="E110" s="5" t="inlineStr">
        <is>
          <t>113.000,00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=HYPERLINK("https://www.leilaoonline.net/lote/detalhe/295104", "2331")</f>
      </c>
      <c r="B111" s="4" t="s">
        <f>=HYPERLINK("https://www.leilaoonline.net/lote/detalhe/295104", "CAMINHÃO VOLVO VM 330 6X4R; ANO 2013/2013; (S/ CÂMBIO). - FR11100064. - LOC. TAPEJARA/PR")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110.000,00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=HYPERLINK("https://www.leilaoonline.net/lote/detalhe/294982", "2332")</f>
      </c>
      <c r="B112" s="4" t="s">
        <f>=HYPERLINK("https://www.leilaoonline.net/lote/detalhe/294982", "CAMINHÃO VOLVO VM 270 6X4R; ANO 2012/2012. - FR11080003. - LOC. TAPEJARA/PR")</f>
      </c>
      <c r="C112" s="4" t="inlineStr">
        <is>
          <t>Vendido</t>
        </is>
      </c>
      <c r="D112" s="4" t="inlineStr">
        <is>
          <t>50</t>
        </is>
      </c>
      <c r="E112" s="5" t="inlineStr">
        <is>
          <t>93.000,00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=HYPERLINK("https://www.leilaoonline.net/lote/detalhe/294884", "2333")</f>
      </c>
      <c r="B113" s="4" t="s">
        <f>=HYPERLINK("https://www.leilaoonline.net/lote/detalhe/294884", "CAMINHÃO VOLVO FM 500 6X4T; ANO 2014/2014. - FR11160005. - LOC. TAPEJARA/PR")</f>
      </c>
      <c r="C113" s="4" t="inlineStr">
        <is>
          <t>Vendido</t>
        </is>
      </c>
      <c r="D113" s="4" t="inlineStr">
        <is>
          <t>66</t>
        </is>
      </c>
      <c r="E113" s="5" t="inlineStr">
        <is>
          <t>130.000,00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=HYPERLINK("https://www.leilaoonline.net/lote/detalhe/295084", "2334")</f>
      </c>
      <c r="B114" s="4" t="s">
        <f>=HYPERLINK("https://www.leilaoonline.net/lote/detalhe/295084", "CAMINHÃO VOLVO VM 330 6X4R; ANO 2013/2013; ( S/CÂMBIO). - FR11140029. - LOC. TAPEJARA/PR")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79.000,00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=HYPERLINK("https://www.leilaoonline.net/lote/detalhe/294867", "2335")</f>
      </c>
      <c r="B115" s="4" t="s">
        <f>=HYPERLINK("https://www.leilaoonline.net/lote/detalhe/294867", "CAMINHÃO VOLVO FM 500 6X4T ; ANO 2013/2013. - FR11040010. - LOC. TAPEJARA/PR")</f>
      </c>
      <c r="C115" s="4" t="inlineStr">
        <is>
          <t>Vendido</t>
        </is>
      </c>
      <c r="D115" s="4" t="inlineStr">
        <is>
          <t>16</t>
        </is>
      </c>
      <c r="E115" s="5" t="inlineStr">
        <is>
          <t>45.000,00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=HYPERLINK("https://www.leilaoonline.net/lote/detalhe/295088", "2336")</f>
      </c>
      <c r="B116" s="4" t="s">
        <f>=HYPERLINK("https://www.leilaoonline.net/lote/detalhe/295088", "CAMINHÃO VOLVO VM 330 6X4R; ANO 2013/2013. - FR3125. - LOC. TAPEJARA/PR")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37.000,00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=HYPERLINK("https://www.leilaoonline.net/lote/detalhe/295090", "2337")</f>
      </c>
      <c r="B117" s="4" t="s">
        <f>=HYPERLINK("https://www.leilaoonline.net/lote/detalhe/295090", "CAMINHÃO VOLVO VM 330 6X4R; ANO 2013/2013. - FR3126. - LOC. TAPEJARA/PR")</f>
      </c>
      <c r="C117" s="4" t="inlineStr">
        <is>
          <t>Vendido</t>
        </is>
      </c>
      <c r="D117" s="4" t="inlineStr">
        <is>
          <t>31</t>
        </is>
      </c>
      <c r="E117" s="5" t="inlineStr">
        <is>
          <t>45.000,00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=HYPERLINK("https://www.leilaoonline.net/lote/detalhe/294887", "2338")</f>
      </c>
      <c r="B118" s="4" t="s">
        <f>=HYPERLINK("https://www.leilaoonline.net/lote/detalhe/294887", "CAMINHÃO VOLVO FM 500 6X4T; ANO 2014/2014. - FR11160007. - LOC. TAPEJARA/PR")</f>
      </c>
      <c r="C118" s="4" t="inlineStr">
        <is>
          <t>Vendido</t>
        </is>
      </c>
      <c r="D118" s="4" t="inlineStr">
        <is>
          <t>71</t>
        </is>
      </c>
      <c r="E118" s="5" t="inlineStr">
        <is>
          <t>126.000,00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=HYPERLINK("https://www.leilaoonline.net/lote/detalhe/295226", "2339")</f>
      </c>
      <c r="B119" s="4" t="s">
        <f>=HYPERLINK("https://www.leilaoonline.net/lote/detalhe/295226", "REBOQUE USICAMP RCI E2E21180; ANO 2009/2009. - FR16070103. - LOC. TAPEJARA/PR")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=HYPERLINK("https://www.leilaoonline.net/lote/detalhe/295224", "2340")</f>
      </c>
      <c r="B120" s="4" t="s">
        <f>=HYPERLINK("https://www.leilaoonline.net/lote/detalhe/295224", "SR/USICAMP SRCP E2 10000; ANO 2011/2011. - FR16070113. - LOC. TAPEJARA/PR")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=HYPERLINK("https://www.leilaoonline.net/lote/detalhe/295220", "2341")</f>
      </c>
      <c r="B121" s="4" t="s">
        <f>=HYPERLINK("https://www.leilaoonline.net/lote/detalhe/295220", "REBOQUE USICAMP RCI E2E21180; ANO 2009/2009. - FR16020727. - LOC. TAPEJARA/PR")</f>
      </c>
      <c r="C121" s="4" t="inlineStr">
        <is>
          <t>Vendido</t>
        </is>
      </c>
      <c r="D121" s="4" t="inlineStr">
        <is>
          <t>13</t>
        </is>
      </c>
      <c r="E121" s="5" t="inlineStr">
        <is>
          <t>26.000,00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=HYPERLINK("https://www.leilaoonline.net/lote/detalhe/295219", "2342")</f>
      </c>
      <c r="B122" s="4" t="s">
        <f>=HYPERLINK("https://www.leilaoonline.net/lote/detalhe/295219", "REBOQUE USICAMP RCI E2E21180; ANO 2011/2011. - FR16020626. - LOC. TAPEJARA/PR")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16.000,00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=HYPERLINK("https://www.leilaoonline.net/lote/detalhe/295221", "2343")</f>
      </c>
      <c r="B123" s="4" t="s">
        <f>=HYPERLINK("https://www.leilaoonline.net/lote/detalhe/295221", "SR/USICAMP SRCP E2 10000; ANO 2011/2011. - FR16070116. - LOC. TAPEJARA/PR")</f>
      </c>
      <c r="C123" s="4" t="inlineStr">
        <is>
          <t>Vendido</t>
        </is>
      </c>
      <c r="D123" s="4" t="inlineStr">
        <is>
          <t>7</t>
        </is>
      </c>
      <c r="E123" s="5" t="inlineStr">
        <is>
          <t>20.000,00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=HYPERLINK("https://www.leilaoonline.net/lote/detalhe/295218", "2344")</f>
      </c>
      <c r="B124" s="4" t="s">
        <f>=HYPERLINK("https://www.leilaoonline.net/lote/detalhe/295218", "REBOQUE USICAMP RCI E2E21180; ANO 2011/2011. - FR16020624. - LOC. TAPEJARA/PR")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=HYPERLINK("https://www.leilaoonline.net/lote/detalhe/295217", "2345")</f>
      </c>
      <c r="B125" s="4" t="s">
        <f>=HYPERLINK("https://www.leilaoonline.net/lote/detalhe/295217", "CRT BASC. DISTR. MUDA; ANO 2017. - FR14. - LOC. TAPEJARA/PR")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6.500,00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=HYPERLINK("https://www.leilaoonline.net/lote/detalhe/295148", "2346")</f>
      </c>
      <c r="B126" s="4" t="s">
        <f>=HYPERLINK("https://www.leilaoonline.net/lote/detalhe/295148", "COLHEDORA JD 3522; ANO 2016. - FR13020139. - LOC. TAPEJARA/PR")</f>
      </c>
      <c r="C126" s="4" t="inlineStr">
        <is>
          <t>Vendido</t>
        </is>
      </c>
      <c r="D126" s="4" t="inlineStr">
        <is>
          <t>8</t>
        </is>
      </c>
      <c r="E126" s="5" t="inlineStr">
        <is>
          <t>30.000,00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=HYPERLINK("https://www.leilaoonline.net/lote/detalhe/295154", "2347")</f>
      </c>
      <c r="B127" s="4" t="s">
        <f>=HYPERLINK("https://www.leilaoonline.net/lote/detalhe/295154", "COLHEDORA JD 3522; ANO 2012. - FR3959. - LOC. TAPEJARA/PR")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=HYPERLINK("https://www.leilaoonline.net/lote/detalhe/295157", "2348")</f>
      </c>
      <c r="B128" s="4" t="s">
        <f>=HYPERLINK("https://www.leilaoonline.net/lote/detalhe/295157", "COLHEDORA JD 3522; ANO 2014. - FR13020042. - LOC.TAPEJARA/PR")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21.000,00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=HYPERLINK("https://www.leilaoonline.net/lote/detalhe/295159", "2349")</f>
      </c>
      <c r="B129" s="4" t="s">
        <f>=HYPERLINK("https://www.leilaoonline.net/lote/detalhe/295159", "COLHEDORA JD 3522; ANO 2015. - FR13020061. - LOC. TAPEJARA/PR")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=HYPERLINK("https://www.leilaoonline.net/lote/detalhe/295163", "2350")</f>
      </c>
      <c r="B130" s="4" t="s">
        <f>=HYPERLINK("https://www.leilaoonline.net/lote/detalhe/295163", "COLHEDORA JD 3522; ANO 2014; ( S/ MOTOR). - FR13020143. - LOC. TAPEJARA/PR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=HYPERLINK("https://www.leilaoonline.net/lote/detalhe/295165", "2351")</f>
      </c>
      <c r="B131" s="4" t="s">
        <f>=HYPERLINK("https://www.leilaoonline.net/lote/detalhe/295165", "COLHEDORA JD 3522; ANO 2014. - FR13020041. - LOC. TAPEJARA/PR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=HYPERLINK("https://www.leilaoonline.net/lote/detalhe/295167", "2352")</f>
      </c>
      <c r="B132" s="4" t="s">
        <f>=HYPERLINK("https://www.leilaoonline.net/lote/detalhe/295167", "COLHEDORA JD CH670; ANO 2016. - FR13020046. - LOC. TAPEJARA/PR")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=HYPERLINK("https://www.leilaoonline.net/lote/detalhe/295232", "2354")</f>
      </c>
      <c r="B133" s="4" t="s">
        <f>=HYPERLINK("https://www.leilaoonline.net/lote/detalhe/295232", "TRATOR VALTRA BH210 I 4X4 - ANO 2016 - FR13100108 - LOC. TAPEJARA/PR")</f>
      </c>
      <c r="C133" s="4" t="inlineStr">
        <is>
          <t>Vendido</t>
        </is>
      </c>
      <c r="D133" s="4" t="inlineStr">
        <is>
          <t>67</t>
        </is>
      </c>
      <c r="E133" s="5" t="inlineStr">
        <is>
          <t>116.000,00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=HYPERLINK("https://www.leilaoonline.net/lote/detalhe/295237", "2355")</f>
      </c>
      <c r="B134" s="4" t="s">
        <f>=HYPERLINK("https://www.leilaoonline.net/lote/detalhe/295237", "TRATOR VALTRA BM 125 I 4X4 - ANO 2013 - FR13090260 - LOC. TAPEJARA/PR")</f>
      </c>
      <c r="C134" s="4" t="inlineStr">
        <is>
          <t>Vendido</t>
        </is>
      </c>
      <c r="D134" s="4" t="inlineStr">
        <is>
          <t>41</t>
        </is>
      </c>
      <c r="E134" s="5" t="inlineStr">
        <is>
          <t>70.000,00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=HYPERLINK("https://www.leilaoonline.net/lote/detalhe/295269", "2356")</f>
      </c>
      <c r="B135" s="4" t="s">
        <f>=HYPERLINK("https://www.leilaoonline.net/lote/detalhe/295269", "TRATOR  VALTRA BH210 I 4X4; ANO 2016. - FR3816. - LOC. TAPEJARA/PR ")</f>
      </c>
      <c r="C135" s="4" t="inlineStr">
        <is>
          <t>Vendido</t>
        </is>
      </c>
      <c r="D135" s="4" t="inlineStr">
        <is>
          <t>16</t>
        </is>
      </c>
      <c r="E135" s="5" t="inlineStr">
        <is>
          <t>65.000,00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=HYPERLINK("https://www.leilaoonline.net/lote/detalhe/295255", "2357")</f>
      </c>
      <c r="B136" s="4" t="s">
        <f>=HYPERLINK("https://www.leilaoonline.net/lote/detalhe/295255", "TRATOR VALTRA BH 180  4X4; ANO 2007. - FR3839. - LOC. TAPEJARA/PR")</f>
      </c>
      <c r="C136" s="4" t="inlineStr">
        <is>
          <t>Vendido</t>
        </is>
      </c>
      <c r="D136" s="4" t="inlineStr">
        <is>
          <t>33</t>
        </is>
      </c>
      <c r="E136" s="5" t="inlineStr">
        <is>
          <t>62.000,00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=HYPERLINK("https://www.leilaoonline.net/lote/detalhe/295259", "2358")</f>
      </c>
      <c r="B137" s="4" t="s">
        <f>=HYPERLINK("https://www.leilaoonline.net/lote/detalhe/295259", "TRATOR VALTRA BH 185 I 4X4; ANO 2011. - FR3775 (3749) - LOC. TAPEJARA/PR")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65.000,00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=HYPERLINK("https://www.leilaoonline.net/lote/detalhe/295254", "2359")</f>
      </c>
      <c r="B138" s="4" t="s">
        <f>=HYPERLINK("https://www.leilaoonline.net/lote/detalhe/295254", "TRATOR VALTRA BH 180  4X4; ANO 2007. - FR3851. - LOC. TAPEJARA/ PR ")</f>
      </c>
      <c r="C138" s="4" t="inlineStr">
        <is>
          <t>Vendido</t>
        </is>
      </c>
      <c r="D138" s="4" t="inlineStr">
        <is>
          <t>24</t>
        </is>
      </c>
      <c r="E138" s="5" t="inlineStr">
        <is>
          <t>53.000,00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=HYPERLINK("https://www.leilaoonline.net/lote/detalhe/295268", "2360")</f>
      </c>
      <c r="B139" s="4" t="s">
        <f>=HYPERLINK("https://www.leilaoonline.net/lote/detalhe/295268", "TRATOR VALTRA BH210 I 4X4; ANO 2016. - FR13100098. - LOC. TAPEJARA/PR 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83.000,00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=HYPERLINK("https://www.leilaoonline.net/lote/detalhe/295257", "2361")</f>
      </c>
      <c r="B140" s="4" t="s">
        <f>=HYPERLINK("https://www.leilaoonline.net/lote/detalhe/295257", "TRATOR VALTRA BH 185 I 4X4; ANO 2011. - FR13090057. - LOC.TAPEJARA/PR ")</f>
      </c>
      <c r="C140" s="4" t="inlineStr">
        <is>
          <t>Vendido</t>
        </is>
      </c>
      <c r="D140" s="4" t="inlineStr">
        <is>
          <t>42</t>
        </is>
      </c>
      <c r="E140" s="5" t="inlineStr">
        <is>
          <t>71.000,00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=HYPERLINK("https://www.leilaoonline.net/lote/detalhe/295240", "2362")</f>
      </c>
      <c r="B141" s="4" t="s">
        <f>=HYPERLINK("https://www.leilaoonline.net/lote/detalhe/295240", "TRATOR VALTRA BH 145 4x4; ANO 2015. - FR13090263. - LOC. TAPEJARA/PR")</f>
      </c>
      <c r="C141" s="4" t="inlineStr">
        <is>
          <t>Vendido</t>
        </is>
      </c>
      <c r="D141" s="4" t="inlineStr">
        <is>
          <t>82</t>
        </is>
      </c>
      <c r="E141" s="5" t="inlineStr">
        <is>
          <t>111.000,00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=HYPERLINK("https://www.leilaoonline.net/lote/detalhe/295242", "2363")</f>
      </c>
      <c r="B142" s="4" t="s">
        <f>=HYPERLINK("https://www.leilaoonline.net/lote/detalhe/295242", "TRATOR VALTRA BH 145 4x4; ANO 2013. - FR13090068. - LOC. TAPEJARA/PR")</f>
      </c>
      <c r="C142" s="4" t="inlineStr">
        <is>
          <t>Vendido</t>
        </is>
      </c>
      <c r="D142" s="4" t="inlineStr">
        <is>
          <t>72</t>
        </is>
      </c>
      <c r="E142" s="5" t="inlineStr">
        <is>
          <t>101.000,00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=HYPERLINK("https://www.leilaoonline.net/lote/detalhe/295244", "2364")</f>
      </c>
      <c r="B143" s="4" t="s">
        <f>=HYPERLINK("https://www.leilaoonline.net/lote/detalhe/295244", "TRATOR VALTRA T210 CVT 4x4 - ANO 2018 -FR13100087 - LOC. TAPEJARA/PR")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72.000,00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=HYPERLINK("https://www.leilaoonline.net/lote/detalhe/295264", "2365")</f>
      </c>
      <c r="B144" s="4" t="s">
        <f>=HYPERLINK("https://www.leilaoonline.net/lote/detalhe/295264", "TRATOR VALTRA BH 205 I; ANO 2013. - FR13100260. - LOC.TAPEJARA/PR")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83.000,00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=HYPERLINK("https://www.leilaoonline.net/lote/detalhe/295266", "2366")</f>
      </c>
      <c r="B145" s="4" t="s">
        <f>=HYPERLINK("https://www.leilaoonline.net/lote/detalhe/295266", "TRATOR VALTRA BH 205 I; ANO 2013. - FR18602. - LOC. TAPEJARA/PR ")</f>
      </c>
      <c r="C145" s="4" t="inlineStr">
        <is>
          <t>Vendido</t>
        </is>
      </c>
      <c r="D145" s="4" t="inlineStr">
        <is>
          <t>56</t>
        </is>
      </c>
      <c r="E145" s="5" t="inlineStr">
        <is>
          <t>85.000,00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=HYPERLINK("https://www.leilaoonline.net/lote/detalhe/295252", "2367")</f>
      </c>
      <c r="B146" s="4" t="s">
        <f>=HYPERLINK("https://www.leilaoonline.net/lote/detalhe/295252", "TRATOR VALTRA BH 145 4x4; ANO 2012. - FR13090059. - LOC. TAPEJARA/PR ")</f>
      </c>
      <c r="C146" s="4" t="inlineStr">
        <is>
          <t>Vendido</t>
        </is>
      </c>
      <c r="D146" s="4" t="inlineStr">
        <is>
          <t>30</t>
        </is>
      </c>
      <c r="E146" s="5" t="inlineStr">
        <is>
          <t>59.000,00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=HYPERLINK("https://www.leilaoonline.net/lote/detalhe/295251", "2368")</f>
      </c>
      <c r="B147" s="4" t="s">
        <f>=HYPERLINK("https://www.leilaoonline.net/lote/detalhe/295251", "TRATOR VALTRA BH 145 4x4; ANO 2012. - FR13090063. - LOC. TAPEJARA/PR")</f>
      </c>
      <c r="C147" s="4" t="inlineStr">
        <is>
          <t>Vendido</t>
        </is>
      </c>
      <c r="D147" s="4" t="inlineStr">
        <is>
          <t>29</t>
        </is>
      </c>
      <c r="E147" s="5" t="inlineStr">
        <is>
          <t>58.000,00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=HYPERLINK("https://www.leilaoonline.net/lote/detalhe/295225", "2369")</f>
      </c>
      <c r="B148" s="4" t="s">
        <f>=HYPERLINK("https://www.leilaoonline.net/lote/detalhe/295225", "TRATOR  VALTRA BH210 I 4X4 - ANO 2016 - FR13100096 - LOC. TAPEJARA/PR")</f>
      </c>
      <c r="C148" s="4" t="inlineStr">
        <is>
          <t>Vendido</t>
        </is>
      </c>
      <c r="D148" s="4" t="inlineStr">
        <is>
          <t>37</t>
        </is>
      </c>
      <c r="E148" s="5" t="inlineStr">
        <is>
          <t>86.000,00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=HYPERLINK("https://www.leilaoonline.net/lote/detalhe/295243", "2370")</f>
      </c>
      <c r="B149" s="4" t="s">
        <f>=HYPERLINK("https://www.leilaoonline.net/lote/detalhe/295243", "TRATOR VALTRA T210 CVT 4x4 - ANO 2018 - FR13100086 - LOC. TAPEJARA/PR")</f>
      </c>
      <c r="C149" s="4" t="inlineStr">
        <is>
          <t>Vendido</t>
        </is>
      </c>
      <c r="D149" s="4" t="inlineStr">
        <is>
          <t>32</t>
        </is>
      </c>
      <c r="E149" s="5" t="inlineStr">
        <is>
          <t>71.000,00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=HYPERLINK("https://www.leilaoonline.net/lote/detalhe/295185", "2371")</f>
      </c>
      <c r="B150" s="4" t="s">
        <f>=HYPERLINK("https://www.leilaoonline.net/lote/detalhe/295185", "PA CARREGADEIRA CAT 938H; ANO 2012; (MOTOR DESMONTADO). - FR3718. - LOC.TAPEJARA/PR 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53.000,00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=HYPERLINK("https://www.leilaoonline.net/lote/detalhe/295193", "2372")</f>
      </c>
      <c r="B151" s="4" t="s">
        <f>=HYPERLINK("https://www.leilaoonline.net/lote/detalhe/295193", "EMPILHADEIRA HYSTER H55XM; ANO 1990. - FR13120006. - LOC. TAPEJARA/PR")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=HYPERLINK("https://www.leilaoonline.net/lote/detalhe/295176", "2373")</f>
      </c>
      <c r="B152" s="4" t="s">
        <f>=HYPERLINK("https://www.leilaoonline.net/lote/detalhe/295176", "MOTONIVELADORA CAT 140K; ANO 2017. - FR13040038. - LOC. TAPEJARA/PR")</f>
      </c>
      <c r="C152" s="4" t="inlineStr">
        <is>
          <t>Vendido</t>
        </is>
      </c>
      <c r="D152" s="4" t="inlineStr">
        <is>
          <t>32</t>
        </is>
      </c>
      <c r="E152" s="5" t="inlineStr">
        <is>
          <t>305.000,00</t>
        </is>
      </c>
      <c r="F152" s="4" t="inlineStr">
        <is>
          <t>5000.00</t>
        </is>
      </c>
    </row>
    <row collapsed="false" customFormat="false" customHeight="false" hidden="false" ht="12.1" outlineLevel="0" r="153">
      <c r="A153" s="5" t="s">
        <f>=HYPERLINK("https://www.leilaoonline.net/lote/detalhe/295181", "2374")</f>
      </c>
      <c r="B153" s="4" t="s">
        <f>=HYPERLINK("https://www.leilaoonline.net/lote/detalhe/295181", "MOTONIVELADORA CAT 140K; ANO 2013. - FR13040014. - LOC. TAPEJARA/PR")</f>
      </c>
      <c r="C153" s="4" t="inlineStr">
        <is>
          <t>Vendido</t>
        </is>
      </c>
      <c r="D153" s="4" t="inlineStr">
        <is>
          <t>79</t>
        </is>
      </c>
      <c r="E153" s="5" t="inlineStr">
        <is>
          <t>261.000,00</t>
        </is>
      </c>
      <c r="F153" s="4" t="inlineStr">
        <is>
          <t>2500.00</t>
        </is>
      </c>
    </row>
    <row collapsed="false" customFormat="false" customHeight="false" hidden="false" ht="12.1" outlineLevel="0" r="154">
      <c r="A154" s="5" t="s">
        <f>=HYPERLINK("https://www.leilaoonline.net/lote/detalhe/295175", "2375")</f>
      </c>
      <c r="B154" s="4" t="s">
        <f>=HYPERLINK("https://www.leilaoonline.net/lote/detalhe/295175", "ESCAVADEIRA CAT 320 D2L; ANO 2017. - FR13030006. - LOC. TAPEJARA/PR")</f>
      </c>
      <c r="C154" s="4" t="inlineStr">
        <is>
          <t>Vendido</t>
        </is>
      </c>
      <c r="D154" s="4" t="inlineStr">
        <is>
          <t>7</t>
        </is>
      </c>
      <c r="E154" s="5" t="inlineStr">
        <is>
          <t>115.000,00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=HYPERLINK("https://www.leilaoonline.net/lote/detalhe/295238", "2376")</f>
      </c>
      <c r="B155" s="4" t="s">
        <f>=HYPERLINK("https://www.leilaoonline.net/lote/detalhe/295238", "PULVERIZADOR VALTRA BS3020 H - ANO 2014 - FR13130010 - LOC. TAPEJARA/PR")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77.000,00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=HYPERLINK("https://www.leilaoonline.net/lote/detalhe/295239", "2377")</f>
      </c>
      <c r="B156" s="4" t="s">
        <f>=HYPERLINK("https://www.leilaoonline.net/lote/detalhe/295239", "TRATOR VALTRA 1280 PCR 4x4; ANO 2008. - FR13010074. - LOC. TAPEJARA /PR")</f>
      </c>
      <c r="C156" s="4" t="inlineStr">
        <is>
          <t>Vendido</t>
        </is>
      </c>
      <c r="D156" s="4" t="inlineStr">
        <is>
          <t>93</t>
        </is>
      </c>
      <c r="E156" s="5" t="inlineStr">
        <is>
          <t>126.000,00</t>
        </is>
      </c>
      <c r="F156" s="4" t="inlineStr">
        <is>
          <t>2000.00</t>
        </is>
      </c>
    </row>
    <row collapsed="false" customFormat="false" customHeight="false" hidden="false" ht="12.1" outlineLevel="0" r="157">
      <c r="A157" s="5" t="s">
        <f>=HYPERLINK("https://www.leilaoonline.net/lote/detalhe/295229", "2378")</f>
      </c>
      <c r="B157" s="4" t="s">
        <f>=HYPERLINK("https://www.leilaoonline.net/lote/detalhe/295229", "TRATOR JD 7195 J; ANO 2014. - FR13090250. - LOC. TAPEJARA/PR")</f>
      </c>
      <c r="C157" s="4" t="inlineStr">
        <is>
          <t>Vendido</t>
        </is>
      </c>
      <c r="D157" s="4" t="inlineStr">
        <is>
          <t>48</t>
        </is>
      </c>
      <c r="E157" s="5" t="inlineStr">
        <is>
          <t>77.000,00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=HYPERLINK("https://www.leilaoonline.net/lote/detalhe/295228", "2379")</f>
      </c>
      <c r="B158" s="4" t="s">
        <f>=HYPERLINK("https://www.leilaoonline.net/lote/detalhe/295228", "TRATOR JD 7195 J; ANO 2014. - FR13090253. - LOC. TAPEJARA/PR")</f>
      </c>
      <c r="C158" s="4" t="inlineStr">
        <is>
          <t>Vendido</t>
        </is>
      </c>
      <c r="D158" s="4" t="inlineStr">
        <is>
          <t>55</t>
        </is>
      </c>
      <c r="E158" s="5" t="inlineStr">
        <is>
          <t>84.000,00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=HYPERLINK("https://www.leilaoonline.net/lote/detalhe/295236", "2380")</f>
      </c>
      <c r="B159" s="4" t="s">
        <f>=HYPERLINK("https://www.leilaoonline.net/lote/detalhe/295236", "TRATOR VALTRA BM 100 PCR 4x4 - ANO 2007 - FR18687 - LOC. TAPEJARA/PR")</f>
      </c>
      <c r="C159" s="4" t="inlineStr">
        <is>
          <t>Vendido</t>
        </is>
      </c>
      <c r="D159" s="4" t="inlineStr">
        <is>
          <t>45</t>
        </is>
      </c>
      <c r="E159" s="5" t="inlineStr">
        <is>
          <t>64.000,00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=HYPERLINK("https://www.leilaoonline.net/lote/detalhe/295258", "2381")</f>
      </c>
      <c r="B160" s="4" t="s">
        <f>=HYPERLINK("https://www.leilaoonline.net/lote/detalhe/295258", "TRATOR JD 6145 J - ANO 2014 - FR13090084 - LOC. TAPEJARA/PR")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=HYPERLINK("https://www.leilaoonline.net/lote/detalhe/295227", "2382")</f>
      </c>
      <c r="B161" s="4" t="s">
        <f>=HYPERLINK("https://www.leilaoonline.net/lote/detalhe/295227", "TRATOR JD 7715; ANO 2009. - FR13090109. - LOC. TAPEJARA/PR")</f>
      </c>
      <c r="C161" s="4" t="inlineStr">
        <is>
          <t>Vendido</t>
        </is>
      </c>
      <c r="D161" s="4" t="inlineStr">
        <is>
          <t>19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=HYPERLINK("https://www.leilaoonline.net/lote/detalhe/295233", "2383")</f>
      </c>
      <c r="B162" s="4" t="s">
        <f>=HYPERLINK("https://www.leilaoonline.net/lote/detalhe/295233", "TRATOR VALTRA BH210 I 4X4 - ANO 2016 - FR13100256 - LOC. TAPEJARA/PR")</f>
      </c>
      <c r="C162" s="4" t="inlineStr">
        <is>
          <t>Vendido</t>
        </is>
      </c>
      <c r="D162" s="4" t="inlineStr">
        <is>
          <t>79</t>
        </is>
      </c>
      <c r="E162" s="5" t="inlineStr">
        <is>
          <t>108.000,00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=HYPERLINK("https://www.leilaoonline.net/lote/detalhe/295262", "2384")</f>
      </c>
      <c r="B163" s="4" t="s">
        <f>=HYPERLINK("https://www.leilaoonline.net/lote/detalhe/295262", "TRATOR VALTRA BH210 I 4X4 - ANO 2016 - FR13100104 - LOC. TAPEJARA/PR")</f>
      </c>
      <c r="C163" s="4" t="inlineStr">
        <is>
          <t>Vendido</t>
        </is>
      </c>
      <c r="D163" s="4" t="inlineStr">
        <is>
          <t>67</t>
        </is>
      </c>
      <c r="E163" s="5" t="inlineStr">
        <is>
          <t>106.000,00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=HYPERLINK("https://www.leilaoonline.net/lote/detalhe/295265", "2385")</f>
      </c>
      <c r="B164" s="4" t="s">
        <f>=HYPERLINK("https://www.leilaoonline.net/lote/detalhe/295265", "TRATOR VALTRA BH210 I 4X4 - ANO 2016 - FR13100257 - LOC. TAPEJARA/PR")</f>
      </c>
      <c r="C164" s="4" t="inlineStr">
        <is>
          <t>Vendido</t>
        </is>
      </c>
      <c r="D164" s="4" t="inlineStr">
        <is>
          <t>32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=HYPERLINK("https://www.leilaoonline.net/lote/detalhe/295222", "2386")</f>
      </c>
      <c r="B165" s="4" t="s">
        <f>=HYPERLINK("https://www.leilaoonline.net/lote/detalhe/295222", "TRATOR VALTRA BH210 I 4X4 - ANO 2016 - FR13100110 - LOC. TAPEJARA/PR")</f>
      </c>
      <c r="C165" s="4" t="inlineStr">
        <is>
          <t>Vendido</t>
        </is>
      </c>
      <c r="D165" s="4" t="inlineStr">
        <is>
          <t>31</t>
        </is>
      </c>
      <c r="E165" s="5" t="inlineStr">
        <is>
          <t>70.000,00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=HYPERLINK("https://www.leilaoonline.net/lote/detalhe/295260", "2387")</f>
      </c>
      <c r="B166" s="4" t="s">
        <f>=HYPERLINK("https://www.leilaoonline.net/lote/detalhe/295260", "TRATOR  VALTRA BH 185 I 4X4; ANO 2008. - FR13090056. - LOC. TAPEJARA/PR ")</f>
      </c>
      <c r="C166" s="4" t="inlineStr">
        <is>
          <t>Vendido</t>
        </is>
      </c>
      <c r="D166" s="4" t="inlineStr">
        <is>
          <t>40</t>
        </is>
      </c>
      <c r="E166" s="5" t="inlineStr">
        <is>
          <t>69.000,00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=HYPERLINK("https://www.leilaoonline.net/lote/detalhe/295256", "2388")</f>
      </c>
      <c r="B167" s="4" t="s">
        <f>=HYPERLINK("https://www.leilaoonline.net/lote/detalhe/295256", "TRATOR VALTRA BH 180  4X4; ANO 2006. - FR18635. - LOC. TAPEJARA/PR")</f>
      </c>
      <c r="C167" s="4" t="inlineStr">
        <is>
          <t>Vendido</t>
        </is>
      </c>
      <c r="D167" s="4" t="inlineStr">
        <is>
          <t>8</t>
        </is>
      </c>
      <c r="E167" s="5" t="inlineStr">
        <is>
          <t>37.000,00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=HYPERLINK("https://www.leilaoonline.net/lote/detalhe/295231", "2389")</f>
      </c>
      <c r="B168" s="4" t="s">
        <f>=HYPERLINK("https://www.leilaoonline.net/lote/detalhe/295231", "TRATOR VALTRA 885 PCR; ANO 1994. - FR18074. - LOC. TAPEJARA/PR")</f>
      </c>
      <c r="C168" s="4" t="inlineStr">
        <is>
          <t>Vendido</t>
        </is>
      </c>
      <c r="D168" s="4" t="inlineStr">
        <is>
          <t>14</t>
        </is>
      </c>
      <c r="E168" s="5" t="inlineStr">
        <is>
          <t>36.000,00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=HYPERLINK("https://www.leilaoonline.net/lote/detalhe/295187", "2390")</f>
      </c>
      <c r="B169" s="4" t="s">
        <f>=HYPERLINK("https://www.leilaoonline.net/lote/detalhe/295187", "PA CARREGADEIRA CAT 938K; ANO 2015. - FR13050093. - LOC. TAPEJARA/PR ")</f>
      </c>
      <c r="C169" s="4" t="inlineStr">
        <is>
          <t>Vendido</t>
        </is>
      </c>
      <c r="D169" s="4" t="inlineStr">
        <is>
          <t>83</t>
        </is>
      </c>
      <c r="E169" s="5" t="inlineStr">
        <is>
          <t>142.000,00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=HYPERLINK("https://www.leilaoonline.net/lote/detalhe/295241", "2391")</f>
      </c>
      <c r="B170" s="4" t="s">
        <f>=HYPERLINK("https://www.leilaoonline.net/lote/detalhe/295241", "TRATOR VALTRA T210 CVT 4x4 - ANO 2018 - FR13100121 - LOC. TAPEJARA/PR")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41.000,00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=HYPERLINK("https://www.leilaoonline.net/lote/detalhe/295261", "2392")</f>
      </c>
      <c r="B171" s="4" t="s">
        <f>=HYPERLINK("https://www.leilaoonline.net/lote/detalhe/295261", "TRATOR VALTRA BH 185 I 4X4; ANO 2013. - FR13090083 (3820). - LOC. TAPEJARA/PR ")</f>
      </c>
      <c r="C171" s="4" t="inlineStr">
        <is>
          <t>Vendido</t>
        </is>
      </c>
      <c r="D171" s="4" t="inlineStr">
        <is>
          <t>53</t>
        </is>
      </c>
      <c r="E171" s="5" t="inlineStr">
        <is>
          <t>90.000,00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=HYPERLINK("https://www.leilaoonline.net/lote/detalhe/295142", "2393")</f>
      </c>
      <c r="B172" s="4" t="s">
        <f>=HYPERLINK("https://www.leilaoonline.net/lote/detalhe/295142", "COLHEDORA JD 3522; ANO 2014. - FR13020141. - LOC.TAPEJARA/PR")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21.000,00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=HYPERLINK("https://www.leilaoonline.net/lote/detalhe/294623", "2394")</f>
      </c>
      <c r="B173" s="4" t="s">
        <f>=HYPERLINK("https://www.leilaoonline.net/lote/detalhe/294623", "CAMINHÃO M. BENZ L 1620; ANO 2003/2003. - FR11180004. - LOC. TAPEJARA/PR")</f>
      </c>
      <c r="C173" s="4" t="inlineStr">
        <is>
          <t>Vendido</t>
        </is>
      </c>
      <c r="D173" s="4" t="inlineStr">
        <is>
          <t>57</t>
        </is>
      </c>
      <c r="E173" s="5" t="inlineStr">
        <is>
          <t>85.000,00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=HYPERLINK("https://www.leilaoonline.net/lote/detalhe/294882", "2395")</f>
      </c>
      <c r="B174" s="4" t="s">
        <f>=HYPERLINK("https://www.leilaoonline.net/lote/detalhe/294882", "CAMINHÃO VOLVO FM 500 6X4R; ANO 2015/2016. - FR11060055. - LOC. TAPEJARA/PR")</f>
      </c>
      <c r="C174" s="4" t="inlineStr">
        <is>
          <t>Vendido</t>
        </is>
      </c>
      <c r="D174" s="4" t="inlineStr">
        <is>
          <t>61</t>
        </is>
      </c>
      <c r="E174" s="5" t="inlineStr">
        <is>
          <t>110.000,00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=HYPERLINK("https://www.leilaoonline.net/lote/detalhe/294626", "2396")</f>
      </c>
      <c r="B175" s="4" t="s">
        <f>=HYPERLINK("https://www.leilaoonline.net/lote/detalhe/294626", "CAMINHÃO VOLVO FM12 420 6x4 R; ANO 2003/2003. - FR11030014. - LOC. TAPEJARA/PR")</f>
      </c>
      <c r="C175" s="4" t="inlineStr">
        <is>
          <t>Vendido</t>
        </is>
      </c>
      <c r="D175" s="4" t="inlineStr">
        <is>
          <t>16</t>
        </is>
      </c>
      <c r="E175" s="5" t="inlineStr">
        <is>
          <t>45.000,00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=HYPERLINK("https://www.leilaoonline.net/lote/detalhe/294870", "2403")</f>
      </c>
      <c r="B176" s="4" t="s">
        <f>=HYPERLINK("https://www.leilaoonline.net/lote/detalhe/294870", "CAMINHÃO VOLVO FM 500 6X4R; ANO 2014/2014. - FR11060054. - LOC. TAPEJARA/PR")</f>
      </c>
      <c r="C176" s="4" t="inlineStr">
        <is>
          <t>Vendido</t>
        </is>
      </c>
      <c r="D176" s="4" t="inlineStr">
        <is>
          <t>45</t>
        </is>
      </c>
      <c r="E176" s="5" t="inlineStr">
        <is>
          <t>94.000,00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=HYPERLINK("https://www.leilaoonline.net/lote/detalhe/295106", "2404")</f>
      </c>
      <c r="B177" s="4" t="s">
        <f>=HYPERLINK("https://www.leilaoonline.net/lote/detalhe/295106", "CAMINHÃO VOLVO VM 330 6X4R; ANO 2014/2014. - FR11120105. - LOC. TAPEJARA/PR")</f>
      </c>
      <c r="C177" s="4" t="inlineStr">
        <is>
          <t>Vendido</t>
        </is>
      </c>
      <c r="D177" s="4" t="inlineStr">
        <is>
          <t>67</t>
        </is>
      </c>
      <c r="E177" s="5" t="inlineStr">
        <is>
          <t>128.000,00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=HYPERLINK("https://www.leilaoonline.net/lote/detalhe/295105", "2405")</f>
      </c>
      <c r="B178" s="4" t="s">
        <f>=HYPERLINK("https://www.leilaoonline.net/lote/detalhe/295105", "CAMINHÃO VOLVO VM 330 6X4R; ANO 2014/2014; (S/CÂMBIO). - FR11120035. - LOC. TAPEJARA/PR")</f>
      </c>
      <c r="C178" s="4" t="inlineStr">
        <is>
          <t>Não vendido</t>
        </is>
      </c>
      <c r="D178" s="4" t="inlineStr">
        <is>
          <t>115</t>
        </is>
      </c>
      <c r="E178" s="5" t="inlineStr">
        <is>
          <t>176.000,00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=HYPERLINK("https://www.leilaoonline.net/lote/detalhe/295118", "2406")</f>
      </c>
      <c r="B179" s="4" t="s">
        <f>=HYPERLINK("https://www.leilaoonline.net/lote/detalhe/295118", "CAMINHÃO VOLVO VM 330 6X4R; ANO 2013/2013. - FR11140127. - LOC.TAPEJARA/PR")</f>
      </c>
      <c r="C179" s="4" t="inlineStr">
        <is>
          <t>Vendido</t>
        </is>
      </c>
      <c r="D179" s="4" t="inlineStr">
        <is>
          <t>57</t>
        </is>
      </c>
      <c r="E179" s="5" t="inlineStr">
        <is>
          <t>106.000,00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=HYPERLINK("https://www.leilaoonline.net/lote/detalhe/295113", "2407")</f>
      </c>
      <c r="B180" s="4" t="s">
        <f>=HYPERLINK("https://www.leilaoonline.net/lote/detalhe/295113", "CAMINHÃO VOLVO VM 330 6X4R; ANO 2013/2013. - FR11140121. - LOC. TAPEJARA/PR")</f>
      </c>
      <c r="C180" s="4" t="inlineStr">
        <is>
          <t>Vendido</t>
        </is>
      </c>
      <c r="D180" s="4" t="inlineStr">
        <is>
          <t>63</t>
        </is>
      </c>
      <c r="E180" s="5" t="inlineStr">
        <is>
          <t>121.000,00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=HYPERLINK("https://www.leilaoonline.net/lote/detalhe/294625", "2408")</f>
      </c>
      <c r="B181" s="4" t="s">
        <f>=HYPERLINK("https://www.leilaoonline.net/lote/detalhe/294625", "CAMINHÃO VOLVO FM12 380 6x4R; ANO 2006/2006. - FR11120039. - LOC. TAPEJARA/PR")</f>
      </c>
      <c r="C181" s="4" t="inlineStr">
        <is>
          <t>Vendido</t>
        </is>
      </c>
      <c r="D181" s="4" t="inlineStr">
        <is>
          <t>88</t>
        </is>
      </c>
      <c r="E181" s="5" t="inlineStr">
        <is>
          <t>125.000,00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=HYPERLINK("https://www.leilaoonline.net/lote/detalhe/295086", "2409")</f>
      </c>
      <c r="B182" s="4" t="s">
        <f>=HYPERLINK("https://www.leilaoonline.net/lote/detalhe/295086", "CAMINHÃO VOLVO VM 330 6X4R; ANO 2013/2013. - FR3115. - LOC. TAPEJARA/PR")</f>
      </c>
      <c r="C182" s="4" t="inlineStr">
        <is>
          <t>Vendido</t>
        </is>
      </c>
      <c r="D182" s="4" t="inlineStr">
        <is>
          <t>47</t>
        </is>
      </c>
      <c r="E182" s="5" t="inlineStr">
        <is>
          <t>96.000,00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=HYPERLINK("https://www.leilaoonline.net/lote/detalhe/295092", "2410")</f>
      </c>
      <c r="B183" s="4" t="s">
        <f>=HYPERLINK("https://www.leilaoonline.net/lote/detalhe/295092", "CAMINHÃO VOLVO VM 330 6X4R; ANO 2013/2013. - FR3182. - LOC. TAPEJARA/PR")</f>
      </c>
      <c r="C183" s="4" t="inlineStr">
        <is>
          <t>Vendido</t>
        </is>
      </c>
      <c r="D183" s="4" t="inlineStr">
        <is>
          <t>32</t>
        </is>
      </c>
      <c r="E183" s="5" t="inlineStr">
        <is>
          <t>81.000,00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=HYPERLINK("https://www.leilaoonline.net/lote/detalhe/294756", "2411")</f>
      </c>
      <c r="B184" s="4" t="s">
        <f>=HYPERLINK("https://www.leilaoonline.net/lote/detalhe/294756", "CAMINHÃO VOLVO FM 500 6X4T; ANO 2014/2014. - FR11160006. - LOC. TAPEJARA/PR")</f>
      </c>
      <c r="C184" s="4" t="inlineStr">
        <is>
          <t>Vendido</t>
        </is>
      </c>
      <c r="D184" s="4" t="inlineStr">
        <is>
          <t>69</t>
        </is>
      </c>
      <c r="E184" s="5" t="inlineStr">
        <is>
          <t>118.000,00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=HYPERLINK("https://www.leilaoonline.net/lote/detalhe/294628", "2412")</f>
      </c>
      <c r="B185" s="4" t="s">
        <f>=HYPERLINK("https://www.leilaoonline.net/lote/detalhe/294628", "CAMINHÃO VOLVO FM 500 6X4T; ANO 2013/2013. - FR11040011. - LOC. TAPEJARA/PR")</f>
      </c>
      <c r="C185" s="4" t="inlineStr">
        <is>
          <t>Vendido</t>
        </is>
      </c>
      <c r="D185" s="4" t="inlineStr">
        <is>
          <t>58</t>
        </is>
      </c>
      <c r="E185" s="5" t="inlineStr">
        <is>
          <t>107.000,00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=HYPERLINK("https://www.leilaoonline.net/lote/detalhe/294864", "2413")</f>
      </c>
      <c r="B186" s="4" t="s">
        <f>=HYPERLINK("https://www.leilaoonline.net/lote/detalhe/294864", "CAMINHÃO VOLVO FM 500 6X4T; ANO 2014/2014. - FR11040012. - LOC. TAPEJARA/PR")</f>
      </c>
      <c r="C186" s="4" t="inlineStr">
        <is>
          <t>Vendido</t>
        </is>
      </c>
      <c r="D186" s="4" t="inlineStr">
        <is>
          <t>54</t>
        </is>
      </c>
      <c r="E186" s="5" t="inlineStr">
        <is>
          <t>103.000,00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=HYPERLINK("https://www.leilaoonline.net/lote/detalhe/295097", "2414")</f>
      </c>
      <c r="B187" s="4" t="s">
        <f>=HYPERLINK("https://www.leilaoonline.net/lote/detalhe/295097", "CAMINHÃO VOLVO VM 330 6X4R; ANO 2013/2013; ( S/ CÂMBIO). - FR3361. - LOC. TAPEJARA/PR")</f>
      </c>
      <c r="C187" s="4" t="inlineStr">
        <is>
          <t>Vendido</t>
        </is>
      </c>
      <c r="D187" s="4" t="inlineStr">
        <is>
          <t>8</t>
        </is>
      </c>
      <c r="E187" s="5" t="inlineStr">
        <is>
          <t>37.000,00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=HYPERLINK("https://www.leilaoonline.net/lote/detalhe/294944", "2415")</f>
      </c>
      <c r="B188" s="4" t="s">
        <f>=HYPERLINK("https://www.leilaoonline.net/lote/detalhe/294944", "CAMINHÃO VOLVO FM 500 6X4T; ANO 2012/2012; (MOTOR DESMONTADO). - FR11160021. - LOC. TAPEJARA/PR")</f>
      </c>
      <c r="C188" s="4" t="inlineStr">
        <is>
          <t>Vendido</t>
        </is>
      </c>
      <c r="D188" s="4" t="inlineStr">
        <is>
          <t>57</t>
        </is>
      </c>
      <c r="E188" s="5" t="inlineStr">
        <is>
          <t>86.000,00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=HYPERLINK("https://www.leilaoonline.net/lote/detalhe/295247", "2417")</f>
      </c>
      <c r="B189" s="4" t="s">
        <f>=HYPERLINK("https://www.leilaoonline.net/lote/detalhe/295247", "TRATOR VALTRA T210 CVT 4x4 - ANO 2018 - FR13100118 - LOC. TAPEJARA/PR")</f>
      </c>
      <c r="C189" s="4" t="inlineStr">
        <is>
          <t>Vendido</t>
        </is>
      </c>
      <c r="D189" s="4" t="inlineStr">
        <is>
          <t>13</t>
        </is>
      </c>
      <c r="E189" s="5" t="inlineStr">
        <is>
          <t>32.000,00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=HYPERLINK("https://www.leilaoonline.net/lote/detalhe/295246", "2418")</f>
      </c>
      <c r="B190" s="4" t="s">
        <f>=HYPERLINK("https://www.leilaoonline.net/lote/detalhe/295246", "TRATOR VALTRA BH 145 4x4; ANO 2016. - FR13090070. - LOC. TAPEJARA/PR ")</f>
      </c>
      <c r="C190" s="4" t="inlineStr">
        <is>
          <t>Não vendido</t>
        </is>
      </c>
      <c r="D190" s="4" t="inlineStr">
        <is>
          <t>72</t>
        </is>
      </c>
      <c r="E190" s="5" t="inlineStr">
        <is>
          <t>101.000,00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=HYPERLINK("https://www.leilaoonline.net/lote/detalhe/294602", "2421")</f>
      </c>
      <c r="B191" s="4" t="s">
        <f>=HYPERLINK("https://www.leilaoonline.net/lote/detalhe/294602", "MOTOR BOMBA; ANO 2005. - FR2996(PT9241). - LOC. PARANACITY")</f>
      </c>
      <c r="C191" s="4" t="inlineStr">
        <is>
          <t>Vendido</t>
        </is>
      </c>
      <c r="D191" s="4" t="inlineStr">
        <is>
          <t>25</t>
        </is>
      </c>
      <c r="E191" s="5" t="inlineStr">
        <is>
          <t>17.500,00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=HYPERLINK("https://www.leilaoonline.net/lote/detalhe/294603", "2422")</f>
      </c>
      <c r="B192" s="4" t="s">
        <f>=HYPERLINK("https://www.leilaoonline.net/lote/detalhe/294603", "MOTOR BOMBA: ANO 2005. - FR2995(PT.13104). - LOC. PARANACITY")</f>
      </c>
      <c r="C192" s="4" t="inlineStr">
        <is>
          <t>Vendido</t>
        </is>
      </c>
      <c r="D192" s="4" t="inlineStr">
        <is>
          <t>24</t>
        </is>
      </c>
      <c r="E192" s="5" t="inlineStr">
        <is>
          <t>17.500,00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=HYPERLINK("https://www.leilaoonline.net/lote/detalhe/294604", "2423")</f>
      </c>
      <c r="B193" s="4" t="s">
        <f>=HYPERLINK("https://www.leilaoonline.net/lote/detalhe/294604", "MOTOR BOMBA; ANO 2005. - FR2997(PT.9406). - LOC. PARANACITY")</f>
      </c>
      <c r="C193" s="4" t="inlineStr">
        <is>
          <t>Vendido</t>
        </is>
      </c>
      <c r="D193" s="4" t="inlineStr">
        <is>
          <t>20</t>
        </is>
      </c>
      <c r="E193" s="5" t="inlineStr">
        <is>
          <t>15.000,00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=HYPERLINK("https://www.leilaoonline.net/lote/detalhe/294613", "2424")</f>
      </c>
      <c r="B194" s="4" t="s">
        <f>=HYPERLINK("https://www.leilaoonline.net/lote/detalhe/294613", "MOTONIVELADORA CAT 140K; ANO 2017. - FR13040027. - LOC. PARANACITY")</f>
      </c>
      <c r="C194" s="4" t="inlineStr">
        <is>
          <t>Vendido</t>
        </is>
      </c>
      <c r="D194" s="4" t="inlineStr">
        <is>
          <t>32</t>
        </is>
      </c>
      <c r="E194" s="5" t="inlineStr">
        <is>
          <t>305.000,00</t>
        </is>
      </c>
      <c r="F194" s="4" t="inlineStr">
        <is>
          <t>5000.00</t>
        </is>
      </c>
    </row>
    <row collapsed="false" customFormat="false" customHeight="false" hidden="false" ht="12.1" outlineLevel="0" r="195">
      <c r="A195" s="5" t="s">
        <f>=HYPERLINK("https://www.leilaoonline.net/lote/detalhe/294615", "2425")</f>
      </c>
      <c r="B195" s="4" t="s">
        <f>=HYPERLINK("https://www.leilaoonline.net/lote/detalhe/294615", "MOTONIVELADORA NH RG170B; ANO 2020. - FR13040016. - LOC. PARANACITY")</f>
      </c>
      <c r="C195" s="4" t="inlineStr">
        <is>
          <t>Vendido</t>
        </is>
      </c>
      <c r="D195" s="4" t="inlineStr">
        <is>
          <t>36</t>
        </is>
      </c>
      <c r="E195" s="5" t="inlineStr">
        <is>
          <t>340.000,00</t>
        </is>
      </c>
      <c r="F195" s="4" t="inlineStr">
        <is>
          <t>5000.00</t>
        </is>
      </c>
    </row>
    <row collapsed="false" customFormat="false" customHeight="false" hidden="false" ht="12.1" outlineLevel="0" r="196">
      <c r="A196" s="5" t="s">
        <f>=HYPERLINK("https://www.leilaoonline.net/lote/detalhe/294611", "2426")</f>
      </c>
      <c r="B196" s="4" t="s">
        <f>=HYPERLINK("https://www.leilaoonline.net/lote/detalhe/294611", "PA CARREGADEIRA CAT 938K; ANO 2017. - FR13050049. - LOC. PARANACITY")</f>
      </c>
      <c r="C196" s="4" t="inlineStr">
        <is>
          <t>Vendido</t>
        </is>
      </c>
      <c r="D196" s="4" t="inlineStr">
        <is>
          <t>121</t>
        </is>
      </c>
      <c r="E196" s="5" t="inlineStr">
        <is>
          <t>265.000,00</t>
        </is>
      </c>
      <c r="F196" s="4" t="inlineStr">
        <is>
          <t>2500.00</t>
        </is>
      </c>
    </row>
    <row collapsed="false" customFormat="false" customHeight="false" hidden="false" ht="12.1" outlineLevel="0" r="197">
      <c r="A197" s="5" t="s">
        <f>=HYPERLINK("https://www.leilaoonline.net/lote/detalhe/294609", "2427")</f>
      </c>
      <c r="B197" s="4" t="s">
        <f>=HYPERLINK("https://www.leilaoonline.net/lote/detalhe/294609", "CAMINHÃO SCANIA G 480 A6X4 CS; ANO 2014/2015. - FR2389. - LOC. PARANACITY")</f>
      </c>
      <c r="C197" s="4" t="inlineStr">
        <is>
          <t>Vendido</t>
        </is>
      </c>
      <c r="D197" s="4" t="inlineStr">
        <is>
          <t>65</t>
        </is>
      </c>
      <c r="E197" s="5" t="inlineStr">
        <is>
          <t>146.000,00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=HYPERLINK("https://www.leilaoonline.net/lote/detalhe/294605", "2428")</f>
      </c>
      <c r="B198" s="4" t="s">
        <f>=HYPERLINK("https://www.leilaoonline.net/lote/detalhe/294605", "CAMINHÃO VOLVO VM 260 6X4R; ANO 2010/2010. - FR11070012. - LOC. PARANACITY")</f>
      </c>
      <c r="C198" s="4" t="inlineStr">
        <is>
          <t>Vendido</t>
        </is>
      </c>
      <c r="D198" s="4" t="inlineStr">
        <is>
          <t>82</t>
        </is>
      </c>
      <c r="E198" s="5" t="inlineStr">
        <is>
          <t>137.500,00</t>
        </is>
      </c>
      <c r="F19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2026-05-14T04:15:52.00Z</dcterms:created>
  <dc:creator>Tellks Tecnologia</dc:creator>
  <cp:revision>0</cp:revision>
</cp:coreProperties>
</file>