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CAMINHÕES - 13 TRATORES - 21 REBOQUES/SEMI - MOTORES - CÂMBIOS - COLHEDORAS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=HYPERLINK("https://www.leilaoonline.net/lote/detalhe/315505", "1345")</f>
      </c>
      <c r="B11" s="4" t="s">
        <f>=HYPERLINK("https://www.leilaoonline.net/lote/detalhe/315505", "TRATOR CASE; ANO 2017. - FR20286. - LOC. 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=HYPERLINK("https://www.leilaoonline.net/lote/detalhe/315507", "1384")</f>
      </c>
      <c r="B12" s="4" t="s">
        <f>=HYPERLINK("https://www.leilaoonline.net/lote/detalhe/315507",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=HYPERLINK("https://www.leilaoonline.net/lote/detalhe/316107", "1459")</f>
      </c>
      <c r="B13" s="4" t="s">
        <f>=HYPERLINK("https://www.leilaoonline.net/lote/detalhe/316107", " CAMINHÃO SCANIA/R113 E 6X4 360; ANO 1993/1993; BRANCA; (VENDA SEM MOTOR E SEM CARROCERIA). - FR45018. - LOC. BARRA")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=HYPERLINK("https://www.leilaoonline.net/lote/detalhe/315506", "1721")</f>
      </c>
      <c r="B14" s="4" t="s">
        <f>=HYPERLINK("https://www.leilaoonline.net/lote/detalhe/315506", "TRATOR CASE 260; ANO 2017. - FR20371 - LOC. SANTA CÂNDIDA")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=HYPERLINK("https://www.leilaoonline.net/lote/detalhe/315493", "1742")</f>
      </c>
      <c r="B15" s="4" t="s">
        <f>=HYPERLINK("https://www.leilaoonline.net/lote/detalhe/315493", "CARRETA BAZUCA - ADUBO; ANO 2011. - FR11003612. - LOC. VALE DO ROSÁRIO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=HYPERLINK("https://www.leilaoonline.net/lote/detalhe/317891", "2480")</f>
      </c>
      <c r="B16" s="4" t="s">
        <f>=HYPERLINK("https://www.leilaoonline.net/lote/detalhe/317891", "CARROCERIA TANQUE HERBICIDA; ANO 1984. - FR361097. - LOC. ARARAQUARA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=HYPERLINK("https://www.leilaoonline.net/lote/detalhe/316504", "34111")</f>
      </c>
      <c r="B17" s="4" t="s">
        <f>=HYPERLINK("https://www.leilaoonline.net/lote/detalhe/316504", "EQUIPAMENTOS DE LABORATÓRIO, (APROX. 11 ITENS DIVERSOS: NOBREAK, AGITADOR MAGNÉTICO E OUTROS). - (VEJA DESTRITIVO DE ITENS) - LOC. PARAÍSO")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=HYPERLINK("https://www.leilaoonline.net/lote/detalhe/316503", "34139")</f>
      </c>
      <c r="B18" s="4" t="s">
        <f>=HYPERLINK("https://www.leilaoonline.net/lote/detalhe/316503", "CAMINHÃO SCANIA R113 E 6X4 360 - ANO 1993/1993 - BRANCO - FR45013 - (MOTOR DIVERGENTE E SEM CARROCERIA) - (VENDA APENAS PARA COMPRADORES DO ESTADO DE SÃO PAULO) - LOC. IPAUSSU")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=HYPERLINK("https://www.leilaoonline.net/lote/detalhe/317273", "34150")</f>
      </c>
      <c r="B19" s="4" t="s">
        <f>=HYPERLINK("https://www.leilaoonline.net/lote/detalhe/317273", "SUCATA DE BORRACHA (APROX. 10 TONELADAS) - (VENDA POR KG) - LOC. BONFIM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12.000,00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=HYPERLINK("https://www.leilaoonline.net/lote/detalhe/318482", "34151")</f>
      </c>
      <c r="B20" s="4" t="s">
        <f>=HYPERLINK("https://www.leilaoonline.net/lote/detalhe/318482", "02 CAIXAS/CALANDRAS; PESO ESTIMADO 30 TON. - S/FR. - LOC BARRA")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=HYPERLINK("https://www.leilaoonline.net/lote/detalhe/316499", "35318")</f>
      </c>
      <c r="B21" s="4" t="s">
        <f>=HYPERLINK("https://www.leilaoonline.net/lote/detalhe/316499", "TRANSBORDO SANTA IZABEL TRIDEM 13T - ANO 2013 - FR11003682. - LOC. VALE DO ROSÁRIO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=HYPERLINK("https://www.leilaoonline.net/lote/detalhe/315508", "35369")</f>
      </c>
      <c r="B22" s="4" t="s">
        <f>=HYPERLINK("https://www.leilaoonline.net/lote/detalhe/315508", "PLANTADORA CANA PICADA 180CV 1M³ 720KG; ANO 2014. - FR17271. -  LOC. UNIVALEM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=HYPERLINK("https://www.leilaoonline.net/lote/detalhe/315509", "35370")</f>
      </c>
      <c r="B23" s="4" t="s">
        <f>=HYPERLINK("https://www.leilaoonline.net/lote/detalhe/315509", "CAMINHÃO M.BENZ/L 2635 6X4; ANO 1996/1996; BRANCA. - (CALDA PRONTA) - FR72831. - LOC. UNIVALEM")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103.000,00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=HYPERLINK("https://www.leilaoonline.net/lote/detalhe/315510", "35371")</f>
      </c>
      <c r="B24" s="4" t="s">
        <f>=HYPERLINK("https://www.leilaoonline.net/lote/detalhe/315510", "1 CONJUNTO COM 6 TROCADORES DE CALOR - INOX. - PAT.219447. - LOC. UNIVALEM 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34.500,00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=HYPERLINK("https://www.leilaoonline.net/lote/detalhe/315511", "35372")</f>
      </c>
      <c r="B25" s="4" t="s">
        <f>=HYPERLINK("https://www.leilaoonline.net/lote/detalhe/315511", "1 CONJUNTO COM 6 TROCADORES DE CALOR - INOX. - S/PT. - LOC. UNIVALEM")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22.750,00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=HYPERLINK("https://www.leilaoonline.net/lote/detalhe/315512", "35373")</f>
      </c>
      <c r="B26" s="4" t="s">
        <f>=HYPERLINK("https://www.leilaoonline.net/lote/detalhe/315512", "1 CONJUNTO COM 6 TROCADORES DE CALOR - INOX. - PAT.217100. - LOC. UNIVALEM 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=HYPERLINK("https://www.leilaoonline.net/lote/detalhe/315513", "35374")</f>
      </c>
      <c r="B27" s="4" t="s">
        <f>=HYPERLINK("https://www.leilaoonline.net/lote/detalhe/315513", "1 CONJUNTO COM 6 TROCADORES DE CALOR - INOX. - PAT.087350. - LOC. UNIVALEM 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27.250,00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=HYPERLINK("https://www.leilaoonline.net/lote/detalhe/315515", "35376")</f>
      </c>
      <c r="B28" s="4" t="s">
        <f>=HYPERLINK("https://www.leilaoonline.net/lote/detalhe/315515", "REBOQUE VINHAÇA TECTRAN 8,20M; ANO 1996/1996; AZUL. - FR91103/ FR173544  - LOC. BENALCOOL")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=HYPERLINK("https://www.leilaoonline.net/lote/detalhe/315516", "35377")</f>
      </c>
      <c r="B29" s="4" t="s">
        <f>=HYPERLINK("https://www.leilaoonline.net/lote/detalhe/315516", "REBOQUE VINHAÇA USICAMP 7,80 M; ANO 2006/2006; AZUL. - FR88604/ FR164812. - LOC. BENALCOOL")</f>
      </c>
      <c r="C29" s="4" t="inlineStr">
        <is>
          <t>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=HYPERLINK("https://www.leilaoonline.net/lote/detalhe/315517", "35378")</f>
      </c>
      <c r="B30" s="4" t="s">
        <f>=HYPERLINK("https://www.leilaoonline.net/lote/detalhe/315517", "CAMINHÃO VW/15.180 EURO3 WORKER; ANO 2008/2008; BRANCA. - (OFICINA). - FR81476. - LOC. DESTIVALE")</f>
      </c>
      <c r="C30" s="4" t="inlineStr">
        <is>
          <t>Vendido</t>
        </is>
      </c>
      <c r="D30" s="4" t="inlineStr">
        <is>
          <t>56</t>
        </is>
      </c>
      <c r="E30" s="5" t="inlineStr">
        <is>
          <t>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=HYPERLINK("https://www.leilaoonline.net/lote/detalhe/315518", "35379")</f>
      </c>
      <c r="B31" s="4" t="s">
        <f>=HYPERLINK("https://www.leilaoonline.net/lote/detalhe/315518", "CAMINHÃO VW/15.180 EURO3 WORKER; ANO 2010/2010; BRANCA. - (OFICINA). - FR40212/91245. - (SEM CÂMBIO) - LOC. DESTIVALE")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86.000,00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=HYPERLINK("https://www.leilaoonline.net/lote/detalhe/315519", "35380")</f>
      </c>
      <c r="B32" s="4" t="s">
        <f>=HYPERLINK("https://www.leilaoonline.net/lote/detalhe/315519", "TRANSBORDO SANTAL 12T; ANO 2014. - FR91276. - LOC. DESTIVALE")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=HYPERLINK("https://www.leilaoonline.net/lote/detalhe/315520", "35381")</f>
      </c>
      <c r="B33" s="4" t="s">
        <f>=HYPERLINK("https://www.leilaoonline.net/lote/detalhe/315520", "APROX. 16 PEÇAS DE REPOSIÇÃO AGRÍCOLA. - N/A. - (VEJA DESCRITIVO DE ITENS) - LOC. DESTIVALE")</f>
      </c>
      <c r="C33" s="4" t="inlineStr">
        <is>
          <t>Vendido</t>
        </is>
      </c>
      <c r="D33" s="4" t="inlineStr">
        <is>
          <t>44</t>
        </is>
      </c>
      <c r="E33" s="5" t="inlineStr">
        <is>
          <t>20.750,00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=HYPERLINK("https://www.leilaoonline.net/lote/detalhe/315521", "35382")</f>
      </c>
      <c r="B34" s="4" t="s">
        <f>=HYPERLINK("https://www.leilaoonline.net/lote/detalhe/315521", "COMPRESSOR DE AR S15. - PT088828. - LOC. GASA")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=HYPERLINK("https://www.leilaoonline.net/lote/detalhe/315522", "35383")</f>
      </c>
      <c r="B35" s="4" t="s">
        <f>=HYPERLINK("https://www.leilaoonline.net/lote/detalhe/315522", "COMPRESSOR DE AR S60. - PT088827. - LOC. GASA")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=HYPERLINK("https://www.leilaoonline.net/lote/detalhe/315523", "35384")</f>
      </c>
      <c r="B36" s="4" t="s">
        <f>=HYPERLINK("https://www.leilaoonline.net/lote/detalhe/315523", "TRATOR JOHN DEERE 7230 J 4X4; ANO 2017. - FR140116. - LOC. GASA")</f>
      </c>
      <c r="C36" s="4" t="inlineStr">
        <is>
          <t>Vendido</t>
        </is>
      </c>
      <c r="D36" s="4" t="inlineStr">
        <is>
          <t>31</t>
        </is>
      </c>
      <c r="E36" s="5" t="inlineStr">
        <is>
          <t>70.000,00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=HYPERLINK("https://www.leilaoonline.net/lote/detalhe/315524", "35385")</f>
      </c>
      <c r="B37" s="4" t="s">
        <f>=HYPERLINK("https://www.leilaoonline.net/lote/detalhe/315524", "CAMINHÃO VW/15.180 EURO3 WORKER; ANO 2006/2006; BRANCA. - (OFICINA). -  FR88200. - LOC. GASA")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77.000,00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=HYPERLINK("https://www.leilaoonline.net/lote/detalhe/316019", "35387")</f>
      </c>
      <c r="B38" s="4" t="s">
        <f>=HYPERLINK("https://www.leilaoonline.net/lote/detalhe/316019", " IMPLEMENTO AGRICOLA. - N/E. - PÁTIO PEDRA - LOC. SANTA ELISA")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=HYPERLINK("https://www.leilaoonline.net/lote/detalhe/316018", "35388")</f>
      </c>
      <c r="B39" s="4" t="s">
        <f>=HYPERLINK("https://www.leilaoonline.net/lote/detalhe/316018", "SEMI-REBOQUE VINHAÇA SERGOMEL VINHAÇA 10 M; ANO 2014/2014; CINZA. - FR140501. - LOC. SANTA ELISA")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58.000,00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=HYPERLINK("https://www.leilaoonline.net/lote/detalhe/316020", "35389")</f>
      </c>
      <c r="B40" s="4" t="s">
        <f>=HYPERLINK("https://www.leilaoonline.net/lote/detalhe/316020", "SEMI-REBOQUE VINHAÇA SERGOMEL VINHAÇA 10 M; ANO 2014/2014; CINZA. - FR140504. - LOC. SANTA ELISA")</f>
      </c>
      <c r="C40" s="4" t="inlineStr">
        <is>
          <t>Não vendido</t>
        </is>
      </c>
      <c r="D40" s="4" t="inlineStr">
        <is>
          <t>32</t>
        </is>
      </c>
      <c r="E40" s="5" t="inlineStr">
        <is>
          <t>51.000,00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=HYPERLINK("https://www.leilaoonline.net/lote/detalhe/317298", "35399")</f>
      </c>
      <c r="B41" s="4" t="s">
        <f>=HYPERLINK("https://www.leilaoonline.net/lote/detalhe/317298", "TRANSBORDO CIVEMASA - ANO 2009 - FR8003054 - LOC. LAGOA DA PRATA")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=HYPERLINK("https://www.leilaoonline.net/lote/detalhe/315819", "35450")</f>
      </c>
      <c r="B42" s="4" t="s">
        <f>=HYPERLINK("https://www.leilaoonline.net/lote/detalhe/315819", "COLHEDORA JOHN DEERE 3522 2L; ANO 2014. - FR173215. -  LOC. BENALCOOL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=HYPERLINK("https://www.leilaoonline.net/lote/detalhe/315535", "35502")</f>
      </c>
      <c r="B43" s="4" t="s">
        <f>=HYPERLINK("https://www.leilaoonline.net/lote/detalhe/315535", "PEÇAS DE REPOSIÇÃO EQUIPAMENTOS AGRÍCOLA DIVERSOS. - (RADIADORES DE GRUNNER, MOTOR CHARLIN, MÓDULOS , CAMPANAS ENTRE OUTROS) - LOC. UNIVALEM")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=HYPERLINK("https://www.leilaoonline.net/lote/detalhe/315821", "35556")</f>
      </c>
      <c r="B44" s="4" t="s">
        <f>=HYPERLINK("https://www.leilaoonline.net/lote/detalhe/315821", "COLHEDORA DE CANA JOHN DEERE; ANO 2014. - FR91515. - LOC. GASA ")</f>
      </c>
      <c r="C44" s="4" t="inlineStr">
        <is>
          <t>Vendido</t>
        </is>
      </c>
      <c r="D44" s="4" t="inlineStr">
        <is>
          <t>3</t>
        </is>
      </c>
      <c r="E44" s="5" t="inlineStr">
        <is>
          <t>22.000,00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=HYPERLINK("https://www.leilaoonline.net/lote/detalhe/316498", "35586")</f>
      </c>
      <c r="B45" s="4" t="s">
        <f>=HYPERLINK("https://www.leilaoonline.net/lote/detalhe/316498", " TRANSBORDO ATA 12000; ANO 2015. - FR188713. - LOC. GASA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=HYPERLINK("https://www.leilaoonline.net/lote/detalhe/316500", "35788")</f>
      </c>
      <c r="B46" s="4" t="s">
        <f>=HYPERLINK("https://www.leilaoonline.net/lote/detalhe/316500", " CAMINHÃO VOLKSWAGEN 26.220 EURO3 WORKER - ANO 2010/2010 - BRANCO - FR43017 - LOC. IPAUSSU")</f>
      </c>
      <c r="C46" s="4" t="inlineStr">
        <is>
          <t>Vendido</t>
        </is>
      </c>
      <c r="D46" s="4" t="inlineStr">
        <is>
          <t>36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=HYPERLINK("https://www.leilaoonline.net/lote/detalhe/316501", "35793")</f>
      </c>
      <c r="B47" s="4" t="s">
        <f>=HYPERLINK("https://www.leilaoonline.net/lote/detalhe/316501", " TRANSBORDO ANTONIOSI ATA - ANO 2010 - FR123808 - LOC. BONFIM")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=HYPERLINK("https://www.leilaoonline.net/lote/detalhe/316502", "35794")</f>
      </c>
      <c r="B48" s="4" t="s">
        <f>=HYPERLINK("https://www.leilaoonline.net/lote/detalhe/316502", " TRANSBORDO ANTONIOSI ATA 10500 - ANO 2010 - FR123805 - LOC. BONFIM")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=HYPERLINK("https://www.leilaoonline.net/lote/detalhe/315492", "35826")</f>
      </c>
      <c r="B49" s="4" t="s">
        <f>=HYPERLINK("https://www.leilaoonline.net/lote/detalhe/315492", " GRADE; ANO 2013. - FR11003674. - LOC. VALE DO ROSÁRIO ")</f>
      </c>
      <c r="C49" s="4" t="inlineStr">
        <is>
          <t>Vendido</t>
        </is>
      </c>
      <c r="D49" s="4" t="inlineStr">
        <is>
          <t>43</t>
        </is>
      </c>
      <c r="E49" s="5" t="inlineStr">
        <is>
          <t>51.000,00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=HYPERLINK("https://www.leilaoonline.net/lote/detalhe/315998", "35834")</f>
      </c>
      <c r="B50" s="4" t="s">
        <f>=HYPERLINK("https://www.leilaoonline.net/lote/detalhe/315998", " COLHEDORA CASE III; ANO 2018. - FR11002202. - LOC. VALE DO ROSÁRIO")</f>
      </c>
      <c r="C50" s="4" t="inlineStr">
        <is>
          <t>Não vendido</t>
        </is>
      </c>
      <c r="D50" s="4" t="inlineStr">
        <is>
          <t>50</t>
        </is>
      </c>
      <c r="E50" s="5" t="inlineStr">
        <is>
          <t>69.000,00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=HYPERLINK("https://www.leilaoonline.net/lote/detalhe/317348", "36027")</f>
      </c>
      <c r="B51" s="4" t="s">
        <f>=HYPERLINK("https://www.leilaoonline.net/lote/detalhe/317348", "SEMI-REBOQUE RANDON 12,50M; ANO 2008/2008. - FR4451163. - LOC. CAARAPÓ")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46.000,00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=HYPERLINK("https://www.leilaoonline.net/lote/detalhe/317345", "36115")</f>
      </c>
      <c r="B52" s="4" t="s">
        <f>=HYPERLINK("https://www.leilaoonline.net/lote/detalhe/317345", "REBOQUE 4E RANDON 12,5M; ANO 2009/2009; VERDE. - FR4592. - (VENDA SEM DIREITO A DOCUMENTAÇÃO) - LOC. CAARAPÓ")</f>
      </c>
      <c r="C52" s="4" t="inlineStr">
        <is>
          <t>Vendido</t>
        </is>
      </c>
      <c r="D52" s="4" t="inlineStr">
        <is>
          <t>13</t>
        </is>
      </c>
      <c r="E52" s="5" t="inlineStr">
        <is>
          <t>24.000,00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=HYPERLINK("https://www.leilaoonline.net/lote/detalhe/317343", "36116")</f>
      </c>
      <c r="B53" s="4" t="s">
        <f>=HYPERLINK("https://www.leilaoonline.net/lote/detalhe/317343", "REBOQUE 4E RANDON 12,5M; ANO 2015/2015; VERDE. - FR3420. - (VENDA SEM DIREITO A DOCUMENTAÇÃO) - LOC. CAARAPÓ")</f>
      </c>
      <c r="C53" s="4" t="inlineStr">
        <is>
          <t>Vendido</t>
        </is>
      </c>
      <c r="D53" s="4" t="inlineStr">
        <is>
          <t>14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=HYPERLINK("https://www.leilaoonline.net/lote/detalhe/317341", "36117")</f>
      </c>
      <c r="B54" s="4" t="s">
        <f>=HYPERLINK("https://www.leilaoonline.net/lote/detalhe/317341", "REBOQUE 4E RANDON 12,5M; ANO 2017/2017; VERDE. - FR4054. - (VENDA SEM DIREITO A DOCUMENTAÇÃO) - LOC. CAARAPÓ")</f>
      </c>
      <c r="C54" s="4" t="inlineStr">
        <is>
          <t>Vendido</t>
        </is>
      </c>
      <c r="D54" s="4" t="inlineStr">
        <is>
          <t>18</t>
        </is>
      </c>
      <c r="E54" s="5" t="inlineStr">
        <is>
          <t>29.000,00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=HYPERLINK("https://www.leilaoonline.net/lote/detalhe/317346", "36118")</f>
      </c>
      <c r="B55" s="4" t="s">
        <f>=HYPERLINK("https://www.leilaoonline.net/lote/detalhe/317346", "SEMI-REBOQUE RANDON 12,50M; ANO 2009/2009; VERDE. - FR4851. - (VENDA SEM DIREITO A DOCUMENTAÇÃO) - LOC. CAARAPÓ")</f>
      </c>
      <c r="C55" s="4" t="inlineStr">
        <is>
          <t>Vendido</t>
        </is>
      </c>
      <c r="D55" s="4" t="inlineStr">
        <is>
          <t>9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=HYPERLINK("https://www.leilaoonline.net/lote/detalhe/317342", "36119")</f>
      </c>
      <c r="B56" s="4" t="s">
        <f>=HYPERLINK("https://www.leilaoonline.net/lote/detalhe/317342", "SEMI-REBOQUE RANDON 12,50M; ANO 2017/2017. - FR4068; VERDE. - (VENDA SEM DIREITO A DOCUMENTAÇÃO) - LOC. CAARAPÓ")</f>
      </c>
      <c r="C56" s="4" t="inlineStr">
        <is>
          <t>Vendido</t>
        </is>
      </c>
      <c r="D56" s="4" t="inlineStr">
        <is>
          <t>9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=HYPERLINK("https://www.leilaoonline.net/lote/detalhe/317344", "36120")</f>
      </c>
      <c r="B57" s="4" t="s">
        <f>=HYPERLINK("https://www.leilaoonline.net/lote/detalhe/317344", "SEMI-REBOQUE RANDON 12,50M; ANO 2010/2010; VERDE. - FR3800. - (VENDA SEM DIREITO A DOCUMENTAÇÃO) - LOC. CAARAPÓ")</f>
      </c>
      <c r="C57" s="4" t="inlineStr">
        <is>
          <t>Vendido</t>
        </is>
      </c>
      <c r="D57" s="4" t="inlineStr">
        <is>
          <t>8</t>
        </is>
      </c>
      <c r="E57" s="5" t="inlineStr">
        <is>
          <t>19.000,00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=HYPERLINK("https://www.leilaoonline.net/lote/detalhe/317347", "36122")</f>
      </c>
      <c r="B58" s="4" t="s">
        <f>=HYPERLINK("https://www.leilaoonline.net/lote/detalhe/317347", "CAMINHÃO VW/15.180 4X2 190CV CAPAC.30000KG; ANO 2009/2010. - FR220002. - LOC. CAARAPÓ")</f>
      </c>
      <c r="C58" s="4" t="inlineStr">
        <is>
          <t>Vendido</t>
        </is>
      </c>
      <c r="D58" s="4" t="inlineStr">
        <is>
          <t>51</t>
        </is>
      </c>
      <c r="E58" s="5" t="inlineStr">
        <is>
          <t>149.000,00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=HYPERLINK("https://www.leilaoonline.net/lote/detalhe/316024", "36147")</f>
      </c>
      <c r="B59" s="4" t="s">
        <f>=HYPERLINK("https://www.leilaoonline.net/lote/detalhe/316024", " COLHEDORA CASE A 8810 1L; ANO 2018. - FR9002605. - LOC. SANTA ELISA")</f>
      </c>
      <c r="C59" s="4" t="inlineStr">
        <is>
          <t>Vendido</t>
        </is>
      </c>
      <c r="D59" s="4" t="inlineStr">
        <is>
          <t>5</t>
        </is>
      </c>
      <c r="E59" s="5" t="inlineStr">
        <is>
          <t>72.500,00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=HYPERLINK("https://www.leilaoonline.net/lote/detalhe/315494", "36157")</f>
      </c>
      <c r="B60" s="4" t="s">
        <f>=HYPERLINK("https://www.leilaoonline.net/lote/detalhe/315494", "COLHEDORA CASE III; ANO 2018. - FR9002607. - LOC. VALE DO ROSÁRIO")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=HYPERLINK("https://www.leilaoonline.net/lote/detalhe/318481", "36187")</f>
      </c>
      <c r="B61" s="4" t="s">
        <f>=HYPERLINK("https://www.leilaoonline.net/lote/detalhe/318481", "TRATOR SUCATEADO; ANO 2000. - FR93025. - LOC. JUNQUEIRA")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=HYPERLINK("https://www.leilaoonline.net/lote/detalhe/315500", "36226")</f>
      </c>
      <c r="B62" s="4" t="s">
        <f>=HYPERLINK("https://www.leilaoonline.net/lote/detalhe/315500", " COLHEDORA CASE 8800 - ANO 2017 - FR14802266 - LOC. SANTA ELISA")</f>
      </c>
      <c r="C62" s="4" t="inlineStr">
        <is>
          <t>Vendido</t>
        </is>
      </c>
      <c r="D62" s="4" t="inlineStr">
        <is>
          <t>82</t>
        </is>
      </c>
      <c r="E62" s="5" t="inlineStr">
        <is>
          <t>101.000,00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=HYPERLINK("https://www.leilaoonline.net/lote/detalhe/315496", "36227")</f>
      </c>
      <c r="B63" s="4" t="s">
        <f>=HYPERLINK("https://www.leilaoonline.net/lote/detalhe/315496", " COLHEDORA CASE 8800 - ANO 2017 - FR8802153 - LOC. SANTA ELISA")</f>
      </c>
      <c r="C63" s="4" t="inlineStr">
        <is>
          <t>Vendido</t>
        </is>
      </c>
      <c r="D63" s="4" t="inlineStr">
        <is>
          <t>42</t>
        </is>
      </c>
      <c r="E63" s="5" t="inlineStr">
        <is>
          <t>61.000,00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=HYPERLINK("https://www.leilaoonline.net/lote/detalhe/315502", "36249")</f>
      </c>
      <c r="B64" s="4" t="s">
        <f>=HYPERLINK("https://www.leilaoonline.net/lote/detalhe/315502", " COLHEDORA CASE A 8810 1L - ANO 2018 - FR11002208 - LOC. VALE DO ROSÁRIO")</f>
      </c>
      <c r="C64" s="4" t="inlineStr">
        <is>
          <t>Vendido</t>
        </is>
      </c>
      <c r="D64" s="4" t="inlineStr">
        <is>
          <t>6</t>
        </is>
      </c>
      <c r="E64" s="5" t="inlineStr">
        <is>
          <t>72.500,00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=HYPERLINK("https://www.leilaoonline.net/lote/detalhe/315992", "36254")</f>
      </c>
      <c r="B65" s="4" t="s">
        <f>=HYPERLINK("https://www.leilaoonline.net/lote/detalhe/315992", "TRANSBORDO SANTA IZABEL TRIDEM 13T; ANO 2013. - FR11003725. - LOC. VALE DO ROSÁRIO")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=HYPERLINK("https://www.leilaoonline.net/lote/detalhe/315984", "36255")</f>
      </c>
      <c r="B66" s="4" t="s">
        <f>=HYPERLINK("https://www.leilaoonline.net/lote/detalhe/315984", "TRANSBORDO SANTA IZABEL TRIDEM 13T; ANO 2013. - FR11003684  . - LOC. VALE DO ROSÁRIO")</f>
      </c>
      <c r="C66" s="4" t="inlineStr">
        <is>
          <t>Vendido</t>
        </is>
      </c>
      <c r="D66" s="4" t="inlineStr">
        <is>
          <t>6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=HYPERLINK("https://www.leilaoonline.net/lote/detalhe/315994", "36256")</f>
      </c>
      <c r="B67" s="4" t="s">
        <f>=HYPERLINK("https://www.leilaoonline.net/lote/detalhe/315994", "TRANSBORDO SANTA IZABEL TRIDEM 13T; ANO 2013. - FR11003715 . - LOC. VALE DO ROSÁRIO")</f>
      </c>
      <c r="C67" s="4" t="inlineStr">
        <is>
          <t>Vendido</t>
        </is>
      </c>
      <c r="D67" s="4" t="inlineStr">
        <is>
          <t>2</t>
        </is>
      </c>
      <c r="E67" s="5" t="inlineStr">
        <is>
          <t>10.500,00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=HYPERLINK("https://www.leilaoonline.net/lote/detalhe/315990", "36257")</f>
      </c>
      <c r="B68" s="4" t="s">
        <f>=HYPERLINK("https://www.leilaoonline.net/lote/detalhe/315990", "TRANSBORDO SANTA IZABEL TRIDEM 13T; ANO 2013. - FR11003718 . - LOC. VALE DO ROSÁRIO")</f>
      </c>
      <c r="C68" s="4" t="inlineStr">
        <is>
          <t>Vendido</t>
        </is>
      </c>
      <c r="D68" s="4" t="inlineStr">
        <is>
          <t>2</t>
        </is>
      </c>
      <c r="E68" s="5" t="inlineStr">
        <is>
          <t>10.500,00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=HYPERLINK("https://www.leilaoonline.net/lote/detalhe/316026", "36260")</f>
      </c>
      <c r="B69" s="4" t="s">
        <f>=HYPERLINK("https://www.leilaoonline.net/lote/detalhe/316026", " 02 CARRETINHAS SERVIÇOS GERAIS. - FR92842 / FR92847. - (VENDA COMO SUCATA - SEM DOCUMENTO) - LOC. JUNQUEIRA")</f>
      </c>
      <c r="C69" s="4" t="inlineStr">
        <is>
          <t>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=HYPERLINK("https://www.leilaoonline.net/lote/detalhe/315498", "36266")</f>
      </c>
      <c r="B70" s="4" t="s">
        <f>=HYPERLINK("https://www.leilaoonline.net/lote/detalhe/315498", " TRATOR JOHN DEERE 7225J - ANO 2016 - FR93353 - LOC. JUNQUEIRA")</f>
      </c>
      <c r="C70" s="4" t="inlineStr">
        <is>
          <t>Vendido</t>
        </is>
      </c>
      <c r="D70" s="4" t="inlineStr">
        <is>
          <t>28</t>
        </is>
      </c>
      <c r="E70" s="5" t="inlineStr">
        <is>
          <t>80.500,00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=HYPERLINK("https://www.leilaoonline.net/lote/detalhe/316011", "36267")</f>
      </c>
      <c r="B71" s="4" t="s">
        <f>=HYPERLINK("https://www.leilaoonline.net/lote/detalhe/316011", "SUCATA DE CAMINHÃO VW/31.310; ANO 2005/2005; BRANCA. - FR13001028. - (VENDA SEM DOCUMENTO). - BARRACÃO 3 - LOC. MB ")</f>
      </c>
      <c r="C71" s="4" t="inlineStr">
        <is>
          <t>Não vendido</t>
        </is>
      </c>
      <c r="D71" s="4" t="inlineStr">
        <is>
          <t>76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=HYPERLINK("https://www.leilaoonline.net/lote/detalhe/316016", "36268")</f>
      </c>
      <c r="B72" s="4" t="s">
        <f>=HYPERLINK("https://www.leilaoonline.net/lote/detalhe/316016", "SEMI-REBOQUE; DOLLY RANDON. - FR11003037 / FR11004311. - (SEMI/ REB. SEM PLACA); (DOLLY VENDA COMO SUCATA) - LOC. MB ")</f>
      </c>
      <c r="C72" s="4" t="inlineStr">
        <is>
          <t>Vendido</t>
        </is>
      </c>
      <c r="D72" s="4" t="inlineStr">
        <is>
          <t>2</t>
        </is>
      </c>
      <c r="E72" s="5" t="inlineStr">
        <is>
          <t>16.000,00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=HYPERLINK("https://www.leilaoonline.net/lote/detalhe/316022", "36269")</f>
      </c>
      <c r="B73" s="4" t="s">
        <f>=HYPERLINK("https://www.leilaoonline.net/lote/detalhe/316022", "DOLLY RANDON; ANO 2002/2002. - FR11004114. - LOC. MB ")</f>
      </c>
      <c r="C73" s="4" t="inlineStr">
        <is>
          <t>Vendido</t>
        </is>
      </c>
      <c r="D73" s="4" t="inlineStr">
        <is>
          <t>45</t>
        </is>
      </c>
      <c r="E73" s="5" t="inlineStr">
        <is>
          <t>27.500,00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=HYPERLINK("https://www.leilaoonline.net/lote/detalhe/315985", "36271")</f>
      </c>
      <c r="B74" s="4" t="s">
        <f>=HYPERLINK("https://www.leilaoonline.net/lote/detalhe/315985", "SUCATA DE CAMINHÃO M.BENZ/2423 K; ANO 2005/2006; BRANCA. - FR1001005. - (MUNCK) - (VENDA SEM DOCUMENTO) - LOC. VALE DO ROSÁRIO")</f>
      </c>
      <c r="C74" s="4" t="inlineStr">
        <is>
          <t>Vendido</t>
        </is>
      </c>
      <c r="D74" s="4" t="inlineStr">
        <is>
          <t>71</t>
        </is>
      </c>
      <c r="E74" s="5" t="inlineStr">
        <is>
          <t>101.000,00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=HYPERLINK("https://www.leilaoonline.net/lote/detalhe/316013", "36272")</f>
      </c>
      <c r="B75" s="4" t="s">
        <f>=HYPERLINK("https://www.leilaoonline.net/lote/detalhe/316013", " CAMINHÃO VW/24.220; ANO 1994/1994; BRANCA. - FR11001023. - (CARROCERIA BAÚ). - LOC. VALE DO ROSÁRIO")</f>
      </c>
      <c r="C75" s="4" t="inlineStr">
        <is>
          <t>Vendido</t>
        </is>
      </c>
      <c r="D75" s="4" t="inlineStr">
        <is>
          <t>60</t>
        </is>
      </c>
      <c r="E75" s="5" t="inlineStr">
        <is>
          <t>89.000,00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=HYPERLINK("https://www.leilaoonline.net/lote/detalhe/315981", "36273")</f>
      </c>
      <c r="B76" s="4" t="s">
        <f>=HYPERLINK("https://www.leilaoonline.net/lote/detalhe/315981", "SUCATA DE CARRETA ABRIGO REBOQUE ; ANO 1995/1996; VERDE. - (SUCATA - VENDA SEM DOCUMENTO). - FR11003558. - LOC. VALE DO ROSÁRIO")</f>
      </c>
      <c r="C76" s="4" t="inlineStr">
        <is>
          <t>Vendido</t>
        </is>
      </c>
      <c r="D76" s="4" t="inlineStr">
        <is>
          <t>6</t>
        </is>
      </c>
      <c r="E76" s="5" t="inlineStr">
        <is>
          <t>25.000,00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=HYPERLINK("https://www.leilaoonline.net/lote/detalhe/315982", "36274")</f>
      </c>
      <c r="B77" s="4" t="s">
        <f>=HYPERLINK("https://www.leilaoonline.net/lote/detalhe/315982", " SUCATA DE CAMINHÃO VW/31.310; ANO 2005/2005; BRANCA. - FR13001029. - (TANQUE) - (VENDA SEM DOCUMENTO) - LOC. VALE DO ROSÁRIO")</f>
      </c>
      <c r="C77" s="4" t="inlineStr">
        <is>
          <t>Vendido</t>
        </is>
      </c>
      <c r="D77" s="4" t="inlineStr">
        <is>
          <t>60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=HYPERLINK("https://www.leilaoonline.net/lote/detalhe/316010", "36275")</f>
      </c>
      <c r="B78" s="4" t="s">
        <f>=HYPERLINK("https://www.leilaoonline.net/lote/detalhe/316010", " DIVERSAS PEÇAS DE MOTORES INDUSTRIAIS; MSRCS: WEG, FLENDER, SEW, BARDELLA, EBERLE. - LOC. VALE DO ROSÁRIO")</f>
      </c>
      <c r="C78" s="4" t="inlineStr">
        <is>
          <t>Vendido</t>
        </is>
      </c>
      <c r="D78" s="4" t="inlineStr">
        <is>
          <t>105</t>
        </is>
      </c>
      <c r="E78" s="5" t="inlineStr">
        <is>
          <t>69.250,00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=HYPERLINK("https://www.leilaoonline.net/lote/detalhe/315997", "36276")</f>
      </c>
      <c r="B79" s="4" t="s">
        <f>=HYPERLINK("https://www.leilaoonline.net/lote/detalhe/315997", "REBOQUE 4E RANDON 12,5M; ANO 2010/2010; AZUL. - FR96714. - LOC. VALE DO ROSÁRIO")</f>
      </c>
      <c r="C79" s="4" t="inlineStr">
        <is>
          <t>Não vendido</t>
        </is>
      </c>
      <c r="D79" s="4" t="inlineStr">
        <is>
          <t>28</t>
        </is>
      </c>
      <c r="E79" s="5" t="inlineStr">
        <is>
          <t>51.000,00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=HYPERLINK("https://www.leilaoonline.net/lote/detalhe/315988", "36277")</f>
      </c>
      <c r="B80" s="4" t="s">
        <f>=HYPERLINK("https://www.leilaoonline.net/lote/detalhe/315988", " TRANSBORDO SANTA ISABEL; ANO 2013. - FR11003711. - LOC. VALE DO ROSÁRIO")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=HYPERLINK("https://www.leilaoonline.net/lote/detalhe/316025", "36298")</f>
      </c>
      <c r="B81" s="4" t="s">
        <f>=HYPERLINK("https://www.leilaoonline.net/lote/detalhe/316025", " CAMINHÃO VW/15.190 WORKER; ANO 2013/2014; BRANCA. - FR92154. - LOC. JUNQUEIRA")</f>
      </c>
      <c r="C81" s="4" t="inlineStr">
        <is>
          <t>Vendido</t>
        </is>
      </c>
      <c r="D81" s="4" t="inlineStr">
        <is>
          <t>92</t>
        </is>
      </c>
      <c r="E81" s="5" t="inlineStr">
        <is>
          <t>121.000,00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=HYPERLINK("https://www.leilaoonline.net/lote/detalhe/316017", "36299")</f>
      </c>
      <c r="B82" s="4" t="s">
        <f>=HYPERLINK("https://www.leilaoonline.net/lote/detalhe/316017", " CAMINHÃO M.BENZ/L 2013; ANO 1976/1976. - FR119152. - LOC. JUNQUEIRA")</f>
      </c>
      <c r="C82" s="4" t="inlineStr">
        <is>
          <t>Não vendido</t>
        </is>
      </c>
      <c r="D82" s="4" t="inlineStr">
        <is>
          <t>18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=HYPERLINK("https://www.leilaoonline.net/lote/detalhe/316110", "36310")</f>
      </c>
      <c r="B83" s="4" t="s">
        <f>=HYPERLINK("https://www.leilaoonline.net/lote/detalhe/316110", " LOTE DE 05 PNEUS, 03 PALLETES DE PEÇAS DIVERSAS (PISTÕES, BARRA, DIR. MOTOR ARRANQUE, SUCATA BOMBAS COSTAIS). - N/A. - LOC. IPAUSSU 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=HYPERLINK("https://www.leilaoonline.net/lote/detalhe/316097", "36311")</f>
      </c>
      <c r="B84" s="4" t="s">
        <f>=HYPERLINK("https://www.leilaoonline.net/lote/detalhe/316097", " MOTOR CASE. - FR9002620. - LOC. BARRA ")</f>
      </c>
      <c r="C84" s="4" t="inlineStr">
        <is>
          <t>Vendido</t>
        </is>
      </c>
      <c r="D84" s="4" t="inlineStr">
        <is>
          <t>16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=HYPERLINK("https://www.leilaoonline.net/lote/detalhe/316101", "36312")</f>
      </c>
      <c r="B85" s="4" t="s">
        <f>=HYPERLINK("https://www.leilaoonline.net/lote/detalhe/316101", " MOTOR CASE. - FR13002092. - LOC. BARRA ")</f>
      </c>
      <c r="C85" s="4" t="inlineStr">
        <is>
          <t>Vendido</t>
        </is>
      </c>
      <c r="D85" s="4" t="inlineStr">
        <is>
          <t>27</t>
        </is>
      </c>
      <c r="E85" s="5" t="inlineStr">
        <is>
          <t>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=HYPERLINK("https://www.leilaoonline.net/lote/detalhe/316093", "36313")</f>
      </c>
      <c r="B86" s="4" t="s">
        <f>=HYPERLINK("https://www.leilaoonline.net/lote/detalhe/316093", " MOTOR CASE. - FR1002045. - LOC. BARRA ")</f>
      </c>
      <c r="C86" s="4" t="inlineStr">
        <is>
          <t>Vendido</t>
        </is>
      </c>
      <c r="D86" s="4" t="inlineStr">
        <is>
          <t>34</t>
        </is>
      </c>
      <c r="E86" s="5" t="inlineStr">
        <is>
          <t>11.750,00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=HYPERLINK("https://www.leilaoonline.net/lote/detalhe/316094", "36314")</f>
      </c>
      <c r="B87" s="4" t="s">
        <f>=HYPERLINK("https://www.leilaoonline.net/lote/detalhe/316094", " MOTOR CASE. - FR4465087. - LOC. BARRA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=HYPERLINK("https://www.leilaoonline.net/lote/detalhe/316090", "36315")</f>
      </c>
      <c r="B88" s="4" t="s">
        <f>=HYPERLINK("https://www.leilaoonline.net/lote/detalhe/316090", " MOTOR CASE. - FR4465104. - LOC. BARRA ")</f>
      </c>
      <c r="C88" s="4" t="inlineStr">
        <is>
          <t>Vendido</t>
        </is>
      </c>
      <c r="D88" s="4" t="inlineStr">
        <is>
          <t>23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=HYPERLINK("https://www.leilaoonline.net/lote/detalhe/316102", "36316")</f>
      </c>
      <c r="B89" s="4" t="s">
        <f>=HYPERLINK("https://www.leilaoonline.net/lote/detalhe/316102", " MOTOR CASE. - FR4465101. - LOC. BARRA ")</f>
      </c>
      <c r="C89" s="4" t="inlineStr">
        <is>
          <t>Vendido</t>
        </is>
      </c>
      <c r="D89" s="4" t="inlineStr">
        <is>
          <t>22</t>
        </is>
      </c>
      <c r="E89" s="5" t="inlineStr">
        <is>
          <t>7.250,00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=HYPERLINK("https://www.leilaoonline.net/lote/detalhe/316108", "36317")</f>
      </c>
      <c r="B90" s="4" t="s">
        <f>=HYPERLINK("https://www.leilaoonline.net/lote/detalhe/316108", " COLHEDORA JOHN DEERE 3520; ANO 2013. - FR117548. - LOC. BARRA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=HYPERLINK("https://www.leilaoonline.net/lote/detalhe/316109", "36318")</f>
      </c>
      <c r="B91" s="4" t="s">
        <f>=HYPERLINK("https://www.leilaoonline.net/lote/detalhe/316109", "TRATOR CASE 260. - ANO 2017. - FR100025. - LOC. BARRA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90.000,00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=HYPERLINK("https://www.leilaoonline.net/lote/detalhe/316113", "36319")</f>
      </c>
      <c r="B92" s="4" t="s">
        <f>=HYPERLINK("https://www.leilaoonline.net/lote/detalhe/316113", " COLHEDORA JOHN DEERE 3522; ANO 2013. - FR117552. -  LOC. BARRA 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=HYPERLINK("https://www.leilaoonline.net/lote/detalhe/316092", "36320")</f>
      </c>
      <c r="B93" s="4" t="s">
        <f>=HYPERLINK("https://www.leilaoonline.net/lote/detalhe/316092", "APROX. 26 RADIADORES/INTERCOOLER, E 22 PISTÕES/EIXO CARDAN. - N/A. - LOC. BARRA ")</f>
      </c>
      <c r="C93" s="4" t="inlineStr">
        <is>
          <t>Vendido</t>
        </is>
      </c>
      <c r="D93" s="4" t="inlineStr">
        <is>
          <t>4</t>
        </is>
      </c>
      <c r="E93" s="5" t="inlineStr">
        <is>
          <t>4.250,00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=HYPERLINK("https://www.leilaoonline.net/lote/detalhe/316104", "36321")</f>
      </c>
      <c r="B94" s="4" t="s">
        <f>=HYPERLINK("https://www.leilaoonline.net/lote/detalhe/316104", " MOTOR JD. - S/FR. - LOC. BARRA ")</f>
      </c>
      <c r="C94" s="4" t="inlineStr">
        <is>
          <t>Vendido</t>
        </is>
      </c>
      <c r="D94" s="4" t="inlineStr">
        <is>
          <t>35</t>
        </is>
      </c>
      <c r="E94" s="5" t="inlineStr">
        <is>
          <t>17.250,00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=HYPERLINK("https://www.leilaoonline.net/lote/detalhe/316098", "36322")</f>
      </c>
      <c r="B95" s="4" t="s">
        <f>=HYPERLINK("https://www.leilaoonline.net/lote/detalhe/316098", "PRANCHA 3 EIXOS RANDON; ANO 1983/1984; AZUL. - FR96515. - LOC. BARRA ")</f>
      </c>
      <c r="C95" s="4" t="inlineStr">
        <is>
          <t>Vendido</t>
        </is>
      </c>
      <c r="D95" s="4" t="inlineStr">
        <is>
          <t>27</t>
        </is>
      </c>
      <c r="E95" s="5" t="inlineStr">
        <is>
          <t>47.000,00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=HYPERLINK("https://www.leilaoonline.net/lote/detalhe/316106", "36323")</f>
      </c>
      <c r="B96" s="4" t="s">
        <f>=HYPERLINK("https://www.leilaoonline.net/lote/detalhe/316106", " TRATOR CASE 260. - ANO 2019. -  FR50967. - LOC. BARRA")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77.500,00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=HYPERLINK("https://www.leilaoonline.net/lote/detalhe/316096", "36324")</f>
      </c>
      <c r="B97" s="4" t="s">
        <f>=HYPERLINK("https://www.leilaoonline.net/lote/detalhe/316096", " MOTOR MWM. - S/FR. - LOC. BARRA ")</f>
      </c>
      <c r="C97" s="4" t="inlineStr">
        <is>
          <t>Vendido</t>
        </is>
      </c>
      <c r="D97" s="4" t="inlineStr">
        <is>
          <t>26</t>
        </is>
      </c>
      <c r="E97" s="5" t="inlineStr">
        <is>
          <t>10.500,00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=HYPERLINK("https://www.leilaoonline.net/lote/detalhe/316095", "36326")</f>
      </c>
      <c r="B98" s="4" t="s">
        <f>=HYPERLINK("https://www.leilaoonline.net/lote/detalhe/316095", " MOTOR JD. - S/FR. - LOC. BARRA ")</f>
      </c>
      <c r="C98" s="4" t="inlineStr">
        <is>
          <t>Vendido</t>
        </is>
      </c>
      <c r="D98" s="4" t="inlineStr">
        <is>
          <t>14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=HYPERLINK("https://www.leilaoonline.net/lote/detalhe/316105", "36327")</f>
      </c>
      <c r="B99" s="4" t="s">
        <f>=HYPERLINK("https://www.leilaoonline.net/lote/detalhe/316105", " MOTOR CASE. - SFR. - LOC. BARRA 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=HYPERLINK("https://www.leilaoonline.net/lote/detalhe/316099", "36328")</f>
      </c>
      <c r="B100" s="4" t="s">
        <f>=HYPERLINK("https://www.leilaoonline.net/lote/detalhe/316099", " MOTOR JD. - S/FR. - LOC. BARRA 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=HYPERLINK("https://www.leilaoonline.net/lote/detalhe/316103", "36329")</f>
      </c>
      <c r="B101" s="4" t="s">
        <f>=HYPERLINK("https://www.leilaoonline.net/lote/detalhe/316103", " MOTOR JD. - S/FR. - LOC. BARRA 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=HYPERLINK("https://www.leilaoonline.net/lote/detalhe/316111", "36330")</f>
      </c>
      <c r="B102" s="4" t="s">
        <f>=HYPERLINK("https://www.leilaoonline.net/lote/detalhe/316111", " MOTOR JD. - S/FR. - LOC. BARRA ")</f>
      </c>
      <c r="C102" s="4" t="inlineStr">
        <is>
          <t>Vendido</t>
        </is>
      </c>
      <c r="D102" s="4" t="inlineStr">
        <is>
          <t>22</t>
        </is>
      </c>
      <c r="E102" s="5" t="inlineStr">
        <is>
          <t>7.250,00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=HYPERLINK("https://www.leilaoonline.net/lote/detalhe/316091", "36332")</f>
      </c>
      <c r="B103" s="4" t="s">
        <f>=HYPERLINK("https://www.leilaoonline.net/lote/detalhe/316091", " MOTOR CASE. - SFR. - LOC. BARRA ")</f>
      </c>
      <c r="C103" s="4" t="inlineStr">
        <is>
          <t>Vendido</t>
        </is>
      </c>
      <c r="D103" s="4" t="inlineStr">
        <is>
          <t>22</t>
        </is>
      </c>
      <c r="E103" s="5" t="inlineStr">
        <is>
          <t>9.750,00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=HYPERLINK("https://www.leilaoonline.net/lote/detalhe/316112", "36333")</f>
      </c>
      <c r="B104" s="4" t="s">
        <f>=HYPERLINK("https://www.leilaoonline.net/lote/detalhe/316112", " CAIXA C/ PEÇAS DIVERSAS. - S/FR. - LOC. BARRA")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=HYPERLINK("https://www.leilaoonline.net/lote/detalhe/316115", "36334")</f>
      </c>
      <c r="B105" s="4" t="s">
        <f>=HYPERLINK("https://www.leilaoonline.net/lote/detalhe/316115", " MOTOR CASE. - S/FR. - LOC. BARRA ")</f>
      </c>
      <c r="C105" s="4" t="inlineStr">
        <is>
          <t>Vendido</t>
        </is>
      </c>
      <c r="D105" s="4" t="inlineStr">
        <is>
          <t>30</t>
        </is>
      </c>
      <c r="E105" s="5" t="inlineStr">
        <is>
          <t>10.750,00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=HYPERLINK("https://www.leilaoonline.net/lote/detalhe/316114", "36335")</f>
      </c>
      <c r="B106" s="4" t="s">
        <f>=HYPERLINK("https://www.leilaoonline.net/lote/detalhe/316114", " MOTOR JD. - S/FR. - LOC. BARRA 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15.250,00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=HYPERLINK("https://www.leilaoonline.net/lote/detalhe/316118", "36336")</f>
      </c>
      <c r="B107" s="4" t="s">
        <f>=HYPERLINK("https://www.leilaoonline.net/lote/detalhe/316118", " MOTOR CASE.- S/FR. - LOC. BARRA 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=HYPERLINK("https://www.leilaoonline.net/lote/detalhe/316116", "36337")</f>
      </c>
      <c r="B108" s="4" t="s">
        <f>=HYPERLINK("https://www.leilaoonline.net/lote/detalhe/316116", " MOTOR JD. - S/FR. - LOC. BARRA 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=HYPERLINK("https://www.leilaoonline.net/lote/detalhe/316117", "36338")</f>
      </c>
      <c r="B109" s="4" t="s">
        <f>=HYPERLINK("https://www.leilaoonline.net/lote/detalhe/316117", " CÂMBIO/DIFERENCIAL. - N/A. - LOC. BARRA 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2.300,00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=HYPERLINK("https://www.leilaoonline.net/lote/detalhe/316119", "36339")</f>
      </c>
      <c r="B110" s="4" t="s">
        <f>=HYPERLINK("https://www.leilaoonline.net/lote/detalhe/316119", " CÂMBIO/DIFERENCIAL. - N/A. - LOC. BARRA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4.800,00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=HYPERLINK("https://www.leilaoonline.net/lote/detalhe/316124", "36340")</f>
      </c>
      <c r="B111" s="4" t="s">
        <f>=HYPERLINK("https://www.leilaoonline.net/lote/detalhe/316124", " CÂMBIO/DIFERENCIAL. - N/A. - LOC. BARRA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5.300,00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=HYPERLINK("https://www.leilaoonline.net/lote/detalhe/316120", "36341")</f>
      </c>
      <c r="B112" s="4" t="s">
        <f>=HYPERLINK("https://www.leilaoonline.net/lote/detalhe/316120", " CÂMBIO/DIFERENCIAL. - N/A. - LOC. BARRA 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4.800,00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=HYPERLINK("https://www.leilaoonline.net/lote/detalhe/316121", "36342")</f>
      </c>
      <c r="B113" s="4" t="s">
        <f>=HYPERLINK("https://www.leilaoonline.net/lote/detalhe/316121", " CÂMBIO/DIFERENCIAL. - N/A. - LOC. BARRA 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6.050,00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=HYPERLINK("https://www.leilaoonline.net/lote/detalhe/316122", "36343")</f>
      </c>
      <c r="B114" s="4" t="s">
        <f>=HYPERLINK("https://www.leilaoonline.net/lote/detalhe/316122", " CÂMBIO/DIFERENCIAL. - N/A. - LOC. BARRA 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5.550,00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=HYPERLINK("https://www.leilaoonline.net/lote/detalhe/316125", "36344")</f>
      </c>
      <c r="B115" s="4" t="s">
        <f>=HYPERLINK("https://www.leilaoonline.net/lote/detalhe/316125", " CÂMBIO/DIFERENCIAL. - N/A. - LOC. BARRA 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4.550,00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=HYPERLINK("https://www.leilaoonline.net/lote/detalhe/316123", "36345")</f>
      </c>
      <c r="B116" s="4" t="s">
        <f>=HYPERLINK("https://www.leilaoonline.net/lote/detalhe/316123", " CÂMBIO/DIFERENCIAL. - N/A. - LOC. BARRA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6.800,00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=HYPERLINK("https://www.leilaoonline.net/lote/detalhe/316126", "36346")</f>
      </c>
      <c r="B117" s="4" t="s">
        <f>=HYPERLINK("https://www.leilaoonline.net/lote/detalhe/316126", " CAMINHÃO VW/24.220; ANO 2001/2001; BRANCA. - FR96414. - LOC. BARRA")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75.000,00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=HYPERLINK("https://www.leilaoonline.net/lote/detalhe/316128", "36347")</f>
      </c>
      <c r="B118" s="4" t="s">
        <f>=HYPERLINK("https://www.leilaoonline.net/lote/detalhe/316128", " REDUTOR/MOTOR/CABO AÇO. - N/A. - LOC. DIAMANTE 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=HYPERLINK("https://www.leilaoonline.net/lote/detalhe/316127", "36348")</f>
      </c>
      <c r="B119" s="4" t="s">
        <f>=HYPERLINK("https://www.leilaoonline.net/lote/detalhe/316127", " TRATOR CASE MXM 180; ANO 2010. - FR102826. - LOC. DIAMANTE 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56.000,00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=HYPERLINK("https://www.leilaoonline.net/lote/detalhe/316130", "36349")</f>
      </c>
      <c r="B120" s="4" t="s">
        <f>=HYPERLINK("https://www.leilaoonline.net/lote/detalhe/316130", " MOTOBOMBA. - FR70102. - LOC. DIAMANTE ")</f>
      </c>
      <c r="C120" s="4" t="inlineStr">
        <is>
          <t>Vendido</t>
        </is>
      </c>
      <c r="D120" s="4" t="inlineStr">
        <is>
          <t>36</t>
        </is>
      </c>
      <c r="E120" s="5" t="inlineStr">
        <is>
          <t>22.000,00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=HYPERLINK("https://www.leilaoonline.net/lote/detalhe/316129", "36350")</f>
      </c>
      <c r="B121" s="4" t="s">
        <f>=HYPERLINK("https://www.leilaoonline.net/lote/detalhe/316129", " MOTOBOMBA. - FR102398. - LOC. DIAMANTE ")</f>
      </c>
      <c r="C121" s="4" t="inlineStr">
        <is>
          <t>Vendido</t>
        </is>
      </c>
      <c r="D121" s="4" t="inlineStr">
        <is>
          <t>38</t>
        </is>
      </c>
      <c r="E121" s="5" t="inlineStr">
        <is>
          <t>24.000,00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=HYPERLINK("https://www.leilaoonline.net/lote/detalhe/316582", "36359")</f>
      </c>
      <c r="B122" s="4" t="s">
        <f>=HYPERLINK("https://www.leilaoonline.net/lote/detalhe/316582", "CAMINHÃO M.BENZ/L 2215; ANO 1986/1986; BRANCA. - FR119450. - (VENDA SEM DOCUMENTO) - LOC. BONFIM")</f>
      </c>
      <c r="C122" s="4" t="inlineStr">
        <is>
          <t>Não vendido</t>
        </is>
      </c>
      <c r="D122" s="4" t="inlineStr">
        <is>
          <t>35</t>
        </is>
      </c>
      <c r="E122" s="5" t="inlineStr">
        <is>
          <t>41.500,00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=HYPERLINK("https://www.leilaoonline.net/lote/detalhe/316583", "36360")</f>
      </c>
      <c r="B123" s="4" t="s">
        <f>=HYPERLINK("https://www.leilaoonline.net/lote/detalhe/316583", "CAMINHÃO M.BENZ/L 2215; ANO 1986/1986; BRANCA. - FR119447. - (VENDA SEM DOCUMENTO) - LOC. BONFIM")</f>
      </c>
      <c r="C123" s="4" t="inlineStr">
        <is>
          <t>Vendido</t>
        </is>
      </c>
      <c r="D123" s="4" t="inlineStr">
        <is>
          <t>45</t>
        </is>
      </c>
      <c r="E123" s="5" t="inlineStr">
        <is>
          <t>53.000,00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=HYPERLINK("https://www.leilaoonline.net/lote/detalhe/316584", "36361")</f>
      </c>
      <c r="B124" s="4" t="s">
        <f>=HYPERLINK("https://www.leilaoonline.net/lote/detalhe/316584", "SISTEMA HIDRÁULICO (redutor, motor, periféricos, 2 cx de aço). - N/A. - LOC. BONFIM 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4.500,00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=HYPERLINK("https://www.leilaoonline.net/lote/detalhe/317444", "36362")</f>
      </c>
      <c r="B125" s="4" t="s">
        <f>=HYPERLINK("https://www.leilaoonline.net/lote/detalhe/317444", "APROX. 04 PISTÕES, 09 RADIADORES, 03 CARDAN, 03 ESTUFAS, 01 MOINHO, 01 CARRINHO INOX, TACÓGRAFOS, PEÇAS DE MECÂNICAS E DE LABORATÓRIO. - LOC. BONFIM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2.750,00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=HYPERLINK("https://www.leilaoonline.net/lote/detalhe/316586", "36363")</f>
      </c>
      <c r="B126" s="4" t="s">
        <f>=HYPERLINK("https://www.leilaoonline.net/lote/detalhe/316586", "SUCATA DE CAMINHÃO GRUNNER. - (VENDA SEM DOCUMENTO) - N/A. - LOC. BONFIM ")</f>
      </c>
      <c r="C126" s="4" t="inlineStr">
        <is>
          <t>Vendido</t>
        </is>
      </c>
      <c r="D126" s="4" t="inlineStr">
        <is>
          <t>23</t>
        </is>
      </c>
      <c r="E126" s="5" t="inlineStr">
        <is>
          <t>29.000,00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=HYPERLINK("https://www.leilaoonline.net/lote/detalhe/316587", "36364")</f>
      </c>
      <c r="B127" s="4" t="s">
        <f>=HYPERLINK("https://www.leilaoonline.net/lote/detalhe/316587", "REBOQUE 4E RANDON 12,5M; ANO 2010/2011; AZUL. - FR121481. - LOC. BONFIM ")</f>
      </c>
      <c r="C127" s="4" t="inlineStr">
        <is>
          <t>Vendido</t>
        </is>
      </c>
      <c r="D127" s="4" t="inlineStr">
        <is>
          <t>33</t>
        </is>
      </c>
      <c r="E127" s="5" t="inlineStr">
        <is>
          <t>52.000,00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=HYPERLINK("https://www.leilaoonline.net/lote/detalhe/316726", "36367")</f>
      </c>
      <c r="B128" s="4" t="s">
        <f>=HYPERLINK("https://www.leilaoonline.net/lote/detalhe/316726", " TRANSBORDO ATA 12000 12T; ANO 2010. - FR123803. - LOC. ARARAQUARA")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=HYPERLINK("https://www.leilaoonline.net/lote/detalhe/316736", "36368")</f>
      </c>
      <c r="B129" s="4" t="s">
        <f>=HYPERLINK("https://www.leilaoonline.net/lote/detalhe/316736", " TRANSBORDO ATA 12000 12T; ANO 2012. - FR361612. - LOC. ARARAQUARA")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=HYPERLINK("https://www.leilaoonline.net/lote/detalhe/316732", "36370")</f>
      </c>
      <c r="B130" s="4" t="s">
        <f>=HYPERLINK("https://www.leilaoonline.net/lote/detalhe/316732", " TRANSBORDO ATA 12000 12T; ANO 2012. - FR361629. - LOC. ARARAQUARA")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11.000,00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=HYPERLINK("https://www.leilaoonline.net/lote/detalhe/316737", "36371")</f>
      </c>
      <c r="B131" s="4" t="s">
        <f>=HYPERLINK("https://www.leilaoonline.net/lote/detalhe/316737", " TRANSBORDO ATA 12000 12T; ANO 2015. - FR135650. - LOC. ARARAQUARA")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=HYPERLINK("https://www.leilaoonline.net/lote/detalhe/316718", "36372")</f>
      </c>
      <c r="B132" s="4" t="s">
        <f>=HYPERLINK("https://www.leilaoonline.net/lote/detalhe/316718", " TRATOR CASE MX 260 MAGNUM 4X4; ANO 2017. - FR91593. - LOC. ARARAQUARA")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75.000,00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=HYPERLINK("https://www.leilaoonline.net/lote/detalhe/317292", "36373")</f>
      </c>
      <c r="B133" s="4" t="s">
        <f>=HYPERLINK("https://www.leilaoonline.net/lote/detalhe/317292", "SEMI-REBOQUE SERGOMEL 12,50M; ANO 2014/2014; CINZA. - FR361736. - LOC. SERRA ")</f>
      </c>
      <c r="C133" s="4" t="inlineStr">
        <is>
          <t>Não vendido</t>
        </is>
      </c>
      <c r="D133" s="4" t="inlineStr">
        <is>
          <t>76</t>
        </is>
      </c>
      <c r="E133" s="5" t="inlineStr">
        <is>
          <t>95.000,00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=HYPERLINK("https://www.leilaoonline.net/lote/detalhe/317291", "36374")</f>
      </c>
      <c r="B134" s="4" t="s">
        <f>=HYPERLINK("https://www.leilaoonline.net/lote/detalhe/317291", "REBOQUE 4E SERGOMEL 12,5M; ANO 2014/2014; CINZA. - FR361738. - LOC. SERRA")</f>
      </c>
      <c r="C134" s="4" t="inlineStr">
        <is>
          <t>Não vendido</t>
        </is>
      </c>
      <c r="D134" s="4" t="inlineStr">
        <is>
          <t>45</t>
        </is>
      </c>
      <c r="E134" s="5" t="inlineStr">
        <is>
          <t>64.000,00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=HYPERLINK("https://www.leilaoonline.net/lote/detalhe/317290", "36375")</f>
      </c>
      <c r="B135" s="4" t="s">
        <f>=HYPERLINK("https://www.leilaoonline.net/lote/detalhe/317290", "REBOQUE 4E SERGOMEL 12,5 M; ANO 2014/2014; CINZA. - FR134099. - LOC. SERRA ")</f>
      </c>
      <c r="C135" s="4" t="inlineStr">
        <is>
          <t>Não vendido</t>
        </is>
      </c>
      <c r="D135" s="4" t="inlineStr">
        <is>
          <t>42</t>
        </is>
      </c>
      <c r="E135" s="5" t="inlineStr">
        <is>
          <t>61.000,00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=HYPERLINK("https://www.leilaoonline.net/lote/detalhe/316716", "36376")</f>
      </c>
      <c r="B136" s="4" t="s">
        <f>=HYPERLINK("https://www.leilaoonline.net/lote/detalhe/316716", " TRANSBORDO ATA 12000 12T; ANO 2012. - FR123773. - LOC. SERRA")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=HYPERLINK("https://www.leilaoonline.net/lote/detalhe/316730", "36377")</f>
      </c>
      <c r="B137" s="4" t="s">
        <f>=HYPERLINK("https://www.leilaoonline.net/lote/detalhe/316730", " SUCATA DE CAMINHÃO M.BENZ/L 2213 CAÇAMBA - (VENDA SEM DOCUMENTO) - ANO 1977. - FR119210. - LOC. SERRA")</f>
      </c>
      <c r="C137" s="4" t="inlineStr">
        <is>
          <t>Vendido</t>
        </is>
      </c>
      <c r="D137" s="4" t="inlineStr">
        <is>
          <t>30</t>
        </is>
      </c>
      <c r="E137" s="5" t="inlineStr">
        <is>
          <t>36.500,00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=HYPERLINK("https://www.leilaoonline.net/lote/detalhe/316728", "36378")</f>
      </c>
      <c r="B138" s="4" t="s">
        <f>=HYPERLINK("https://www.leilaoonline.net/lote/detalhe/316728", " TRANSBORDO ATA 12000 12T; ANO 2015. - FR123887. - LOC. SERRA")</f>
      </c>
      <c r="C138" s="4" t="inlineStr">
        <is>
          <t>Não vendido</t>
        </is>
      </c>
      <c r="D138" s="4" t="inlineStr">
        <is>
          <t>6</t>
        </is>
      </c>
      <c r="E138" s="5" t="inlineStr">
        <is>
          <t>14.500,00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=HYPERLINK("https://www.leilaoonline.net/lote/detalhe/316729", "36379")</f>
      </c>
      <c r="B139" s="4" t="s">
        <f>=HYPERLINK("https://www.leilaoonline.net/lote/detalhe/316729", " TRANSBORDO ATA 12000 12T; ANO 2012. - FR68045. - LOC. SERRA")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=HYPERLINK("https://www.leilaoonline.net/lote/detalhe/316713", "36380")</f>
      </c>
      <c r="B140" s="4" t="s">
        <f>=HYPERLINK("https://www.leilaoonline.net/lote/detalhe/316713", " TRANSBORDO TMA VTX 21000; ANO 2012. - FR361412. - LOC. SERRA")</f>
      </c>
      <c r="C140" s="4" t="inlineStr">
        <is>
          <t>Vendido</t>
        </is>
      </c>
      <c r="D140" s="4" t="inlineStr">
        <is>
          <t>57</t>
        </is>
      </c>
      <c r="E140" s="5" t="inlineStr">
        <is>
          <t>65.000,00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=HYPERLINK("https://www.leilaoonline.net/lote/detalhe/316738", "36381")</f>
      </c>
      <c r="B141" s="4" t="s">
        <f>=HYPERLINK("https://www.leilaoonline.net/lote/detalhe/316738", " TRANSBORDO ATA 12000 12T; ANO 2010. - FR68040. - LOC. SERRA")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15.000,00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=HYPERLINK("https://www.leilaoonline.net/lote/detalhe/316715", "36382")</f>
      </c>
      <c r="B142" s="4" t="s">
        <f>=HYPERLINK("https://www.leilaoonline.net/lote/detalhe/316715", " TRANSBORDO ATA 12000 12T; ANO 2015. - FR123894. - LOC. SERRA")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=HYPERLINK("https://www.leilaoonline.net/lote/detalhe/316710", "36383")</f>
      </c>
      <c r="B143" s="4" t="s">
        <f>=HYPERLINK("https://www.leilaoonline.net/lote/detalhe/316710", " ELIMINADOR SOQUEIRA AGRO MATÃO; ANO 2019. - FR134170. - LOC. SERRA")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2.250,00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=HYPERLINK("https://www.leilaoonline.net/lote/detalhe/316712", "36384")</f>
      </c>
      <c r="B144" s="4" t="s">
        <f>=HYPERLINK("https://www.leilaoonline.net/lote/detalhe/316712", " ENLEIRADOR DE PALHA DRIA; ANO 2014. - FR140011. - LOC. BOM RETIRO")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=HYPERLINK("https://www.leilaoonline.net/lote/detalhe/316722", "36385")</f>
      </c>
      <c r="B145" s="4" t="s">
        <f>=HYPERLINK("https://www.leilaoonline.net/lote/detalhe/316722", " ENLEIRADOR DE PALHA DRIA; ANO 2013. - FR37606. - LOC. BOM RETIRO")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=HYPERLINK("https://www.leilaoonline.net/lote/detalhe/316743", "36386")</f>
      </c>
      <c r="B146" s="4" t="s">
        <f>=HYPERLINK("https://www.leilaoonline.net/lote/detalhe/316743", " ENLEIRADEIRA; - ANO 2013. - FR67177. - LOC. BOM RETIRO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=HYPERLINK("https://www.leilaoonline.net/lote/detalhe/316742", "36387")</f>
      </c>
      <c r="B147" s="4" t="s">
        <f>=HYPERLINK("https://www.leilaoonline.net/lote/detalhe/316742", " ENLEIRADEIRA; ANO 2013. - FR37605. - LOC. BOM RETIRO 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=HYPERLINK("https://www.leilaoonline.net/lote/detalhe/316747", "36388")</f>
      </c>
      <c r="B148" s="4" t="s">
        <f>=HYPERLINK("https://www.leilaoonline.net/lote/detalhe/316747", " 2 TANQUES DE FIBRA . - S/FR. - LOC. BOM RETIRO 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=HYPERLINK("https://www.leilaoonline.net/lote/detalhe/316744", "36389")</f>
      </c>
      <c r="B149" s="4" t="s">
        <f>=HYPERLINK("https://www.leilaoonline.net/lote/detalhe/316744", " REBOQUE FNV 7,60 M; ANO 1981/1981; CINZA. - FR22887. - LOC. BOM RETIRO ")</f>
      </c>
      <c r="C149" s="4" t="inlineStr">
        <is>
          <t>Não vendido</t>
        </is>
      </c>
      <c r="D149" s="4" t="inlineStr">
        <is>
          <t>6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=HYPERLINK("https://www.leilaoonline.net/lote/detalhe/316717", "36392")</f>
      </c>
      <c r="B150" s="4" t="s">
        <f>=HYPERLINK("https://www.leilaoonline.net/lote/detalhe/316717", "CARRETA  ABRIGO ECOAGRO; ANO 2014/2014; AZUL. - FR37803.  - LOC. BOM RETIRO")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=HYPERLINK("https://www.leilaoonline.net/lote/detalhe/316723", "36393")</f>
      </c>
      <c r="B151" s="4" t="s">
        <f>=HYPERLINK("https://www.leilaoonline.net/lote/detalhe/316723", " CARRETA ABRIGO OPERAD.IRRIGAB; ANO 2010. - FR67153. - LOC. BOM RETIRO")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=HYPERLINK("https://www.leilaoonline.net/lote/detalhe/316734", "36394")</f>
      </c>
      <c r="B152" s="4" t="s">
        <f>=HYPERLINK("https://www.leilaoonline.net/lote/detalhe/316734", " CARRETINHA AREA DE VIVENCIA; AZUL. - S/FR.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=HYPERLINK("https://www.leilaoonline.net/lote/detalhe/316725", "36396")</f>
      </c>
      <c r="B153" s="4" t="s">
        <f>=HYPERLINK("https://www.leilaoonline.net/lote/detalhe/316725", " CARRETA DIS.TORTA SPANDER; ANO 2012. - FR67160. - LOC. BOM RETIRO")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4.500,00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=HYPERLINK("https://www.leilaoonline.net/lote/detalhe/316745", "36397")</f>
      </c>
      <c r="B154" s="4" t="s">
        <f>=HYPERLINK("https://www.leilaoonline.net/lote/detalhe/316745", " GRADE; GDFM 72X22X4,5DMPAMT T600. - FR38076. - LOC. BOM RETIRO")</f>
      </c>
      <c r="C154" s="4" t="inlineStr">
        <is>
          <t>Vendido</t>
        </is>
      </c>
      <c r="D154" s="4" t="inlineStr">
        <is>
          <t>49</t>
        </is>
      </c>
      <c r="E154" s="5" t="inlineStr">
        <is>
          <t>43.500,00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=HYPERLINK("https://www.leilaoonline.net/lote/detalhe/316733", "36398")</f>
      </c>
      <c r="B155" s="4" t="s">
        <f>=HYPERLINK("https://www.leilaoonline.net/lote/detalhe/316733", "CARRETA  ABRIGO RSA; ANO 2012/2012; CINZA. - FR139436. - LOC. BOM RETIRO")</f>
      </c>
      <c r="C155" s="4" t="inlineStr">
        <is>
          <t>Vendido</t>
        </is>
      </c>
      <c r="D155" s="4" t="inlineStr">
        <is>
          <t>14</t>
        </is>
      </c>
      <c r="E155" s="5" t="inlineStr">
        <is>
          <t>9.250,00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=HYPERLINK("https://www.leilaoonline.net/lote/detalhe/316711", "36399")</f>
      </c>
      <c r="B156" s="4" t="s">
        <f>=HYPERLINK("https://www.leilaoonline.net/lote/detalhe/316711", "CARRETA BASC. HIDR.3 T - ANO 2012. - FR67173 - (MOTORES NÃO FAZEM PARTE DO LOTE). - LOC. BOM RETIRO")</f>
      </c>
      <c r="C156" s="4" t="inlineStr">
        <is>
          <t>Vendido</t>
        </is>
      </c>
      <c r="D156" s="4" t="inlineStr">
        <is>
          <t>12</t>
        </is>
      </c>
      <c r="E156" s="5" t="inlineStr">
        <is>
          <t>4.250,00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=HYPERLINK("https://www.leilaoonline.net/lote/detalhe/316714", "36400")</f>
      </c>
      <c r="B157" s="4" t="s">
        <f>=HYPERLINK("https://www.leilaoonline.net/lote/detalhe/316714", "CONJUNTO DE COMBATE A INCÊNDIO. - S/FR. - LOC. BOM RETIRO")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2.400,00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=HYPERLINK("https://www.leilaoonline.net/lote/detalhe/316721", "36401")</f>
      </c>
      <c r="B158" s="4" t="s">
        <f>=HYPERLINK("https://www.leilaoonline.net/lote/detalhe/316721", "CONJUNTO DE COMBATE A  INCÊNDIO BRANCO. - S/FR. - LOC. BOM RETIRO")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3.400,00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=HYPERLINK("https://www.leilaoonline.net/lote/detalhe/316724", "36402")</f>
      </c>
      <c r="B159" s="4" t="s">
        <f>=HYPERLINK("https://www.leilaoonline.net/lote/detalhe/316724", "CARRETA ABRIGO RSA; ANO 2012/2012; CINZA. - FR139424. - LOC. BOM RETIRO")</f>
      </c>
      <c r="C159" s="4" t="inlineStr">
        <is>
          <t>Vendido</t>
        </is>
      </c>
      <c r="D159" s="4" t="inlineStr">
        <is>
          <t>46</t>
        </is>
      </c>
      <c r="E159" s="5" t="inlineStr">
        <is>
          <t>29.500,00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=HYPERLINK("https://www.leilaoonline.net/lote/detalhe/316731", "36403")</f>
      </c>
      <c r="B160" s="4" t="s">
        <f>=HYPERLINK("https://www.leilaoonline.net/lote/detalhe/316731", "CONJUNTO DE COMBATE A INCÊNDIO BOZZA. - S/FR. - LOC. BOM RETIRO")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3.400,00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=HYPERLINK("https://www.leilaoonline.net/lote/detalhe/316735", "36404")</f>
      </c>
      <c r="B161" s="4" t="s">
        <f>=HYPERLINK("https://www.leilaoonline.net/lote/detalhe/316735", "CARRETA ABRIGO RSA; ANO 2012/2012; CINZA. - FR139426. - LOC. BOM RETIRO")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=HYPERLINK("https://www.leilaoonline.net/lote/detalhe/316739", "36405")</f>
      </c>
      <c r="B162" s="4" t="s">
        <f>=HYPERLINK("https://www.leilaoonline.net/lote/detalhe/316739", "CARRETA ABRIGO ECOAGRO; ANO 2014/2014; AZUL. - FR67181. - LOC. BOM RETIRO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=HYPERLINK("https://www.leilaoonline.net/lote/detalhe/316727", "36407")</f>
      </c>
      <c r="B163" s="4" t="s">
        <f>=HYPERLINK("https://www.leilaoonline.net/lote/detalhe/316727", "CARRETA ABRIGO RSA; ANO 2012/2012; CINZA. - FR139419. - LOC. BOM RETIRO")</f>
      </c>
      <c r="C163" s="4" t="inlineStr">
        <is>
          <t>Não vendido</t>
        </is>
      </c>
      <c r="D163" s="4" t="inlineStr">
        <is>
          <t>8</t>
        </is>
      </c>
      <c r="E163" s="5" t="inlineStr">
        <is>
          <t>7.000,00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=HYPERLINK("https://www.leilaoonline.net/lote/detalhe/316740", "36408")</f>
      </c>
      <c r="B164" s="4" t="s">
        <f>=HYPERLINK("https://www.leilaoonline.net/lote/detalhe/316740", " APROX. 11 TQS AGRÍCOLAS DIVERSOS MODELOS. - S/FR. - LOC. BOM RETIRO")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=HYPERLINK("https://www.leilaoonline.net/lote/detalhe/316709", "36409")</f>
      </c>
      <c r="B165" s="4" t="s">
        <f>=HYPERLINK("https://www.leilaoonline.net/lote/detalhe/316709", " SUCATA DE CAMINHÃO M.BENZ/L 1313; ANO 1980/1981; BRANCA. - FR52507. - (VENDA SEM DOCUMENTO) - LOC. BOM RETIRO")</f>
      </c>
      <c r="C165" s="4" t="inlineStr">
        <is>
          <t>Vendido</t>
        </is>
      </c>
      <c r="D165" s="4" t="inlineStr">
        <is>
          <t>5</t>
        </is>
      </c>
      <c r="E165" s="5" t="inlineStr">
        <is>
          <t>18.500,00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=HYPERLINK("https://www.leilaoonline.net/lote/detalhe/316719", "36410")</f>
      </c>
      <c r="B166" s="4" t="s">
        <f>=HYPERLINK("https://www.leilaoonline.net/lote/detalhe/316719", " GRADE; ANO 2018. - FR25024. - LOC. BOM RETIRO")</f>
      </c>
      <c r="C166" s="4" t="inlineStr">
        <is>
          <t>Não vendido</t>
        </is>
      </c>
      <c r="D166" s="4" t="inlineStr">
        <is>
          <t>60</t>
        </is>
      </c>
      <c r="E166" s="5" t="inlineStr">
        <is>
          <t>40.500,00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=HYPERLINK("https://www.leilaoonline.net/lote/detalhe/316746", "36411")</f>
      </c>
      <c r="B167" s="4" t="s">
        <f>=HYPERLINK("https://www.leilaoonline.net/lote/detalhe/316746", " TANQUE DE FIBRA. - S/FR. - INDUSTRIA - LOC. SÃO FRANCISCO 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2.100,00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=HYPERLINK("https://www.leilaoonline.net/lote/detalhe/317272", "36421")</f>
      </c>
      <c r="B168" s="4" t="s">
        <f>=HYPERLINK("https://www.leilaoonline.net/lote/detalhe/317272", "APROX. 01 TELA PROJEÇÃO ELETRÔNICA 3MTS; APROX. 108 CADEIRAS; 02 ARMÁRIOS; 03 MESAS. - (VÍDEO). - SALA AUDITÓRIO. - UNID. BARRA - LOC. IGARAÇU DO TIETÊ")</f>
      </c>
      <c r="C168" s="4" t="inlineStr">
        <is>
          <t>Vendido</t>
        </is>
      </c>
      <c r="D168" s="4" t="inlineStr">
        <is>
          <t>15</t>
        </is>
      </c>
      <c r="E168" s="5" t="inlineStr">
        <is>
          <t>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=HYPERLINK("https://www.leilaoonline.net/lote/detalhe/317274", "36422")</f>
      </c>
      <c r="B169" s="4" t="s">
        <f>=HYPERLINK("https://www.leilaoonline.net/lote/detalhe/317274", "01 BEBEDOURO INDUSTRIAL. - N/A. - SALA REFEITÓRIO. - UND. BARRA - LOC. IGARAÇU DO TIETÊ")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2.750,00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=HYPERLINK("https://www.leilaoonline.net/lote/detalhe/317275", "36423")</f>
      </c>
      <c r="B170" s="4" t="s">
        <f>=HYPERLINK("https://www.leilaoonline.net/lote/detalhe/317275", "APROX. 06 MESAS E 31 BANQUETAS BAIXA DE MADEIRA. - N/A. - SALA REFEITÓRIO - UND. BARRA - LOC. IGARAÇU DO TIETÊ")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3.750,00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=HYPERLINK("https://www.leilaoonline.net/lote/detalhe/317276", "36424")</f>
      </c>
      <c r="B171" s="4" t="s">
        <f>=HYPERLINK("https://www.leilaoonline.net/lote/detalhe/317276", "APROX. 09 MESAS FORMICA, INCLUINDO BANCOS FIXO E DOBRÁVEL; 18 BANQUETAS; 04 MESAS PLÁSTICAS; 04 VENTILADORES; E 1 SUPORTE PARA TV. - N/A. - SALA REFEITÓRIO - UND. BARRA - LOC. IGARAÇU DO TIETÊ")</f>
      </c>
      <c r="C171" s="4" t="inlineStr">
        <is>
          <t>Vendido</t>
        </is>
      </c>
      <c r="D171" s="4" t="inlineStr">
        <is>
          <t>28</t>
        </is>
      </c>
      <c r="E171" s="5" t="inlineStr">
        <is>
          <t>7.750,00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=HYPERLINK("https://www.leilaoonline.net/lote/detalhe/317277", "36425")</f>
      </c>
      <c r="B172" s="4" t="s">
        <f>=HYPERLINK("https://www.leilaoonline.net/lote/detalhe/317277", "APROX. 34 CADEIRAS UNIVERSITÁRIAS; 01 CADEIRA GIRATÓRIA; 02 ARMÁRIOS;  01 GAVETEIRO; 01 MESA; 01 ESTANTE; 01 TELA PROJEÇÃO. - N/A. - SALA 04 - UND.BARRA - LOC. IGARAÇU DO TIETÊ")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3.250,00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=HYPERLINK("https://www.leilaoonline.net/lote/detalhe/317278", "36426")</f>
      </c>
      <c r="B173" s="4" t="s">
        <f>=HYPERLINK("https://www.leilaoonline.net/lote/detalhe/317278", "APROX. 02 ARMÁRIOS; 03 GAVETEIRO/ARQUIVO; 03 MESAS; 05 CADEIRAS; 01 SUPORTE TV. - N/A. - SALA COORDENAÇÃO. - UND. BARRA - LOC. IGARAÇU DO TIETÊ")</f>
      </c>
      <c r="C173" s="4" t="inlineStr">
        <is>
          <t>Vendido</t>
        </is>
      </c>
      <c r="D173" s="4" t="inlineStr">
        <is>
          <t>20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=HYPERLINK("https://www.leilaoonline.net/lote/detalhe/317279", "36427")</f>
      </c>
      <c r="B174" s="4" t="s">
        <f>=HYPERLINK("https://www.leilaoonline.net/lote/detalhe/317279", "APARADOR. - N/A. - SALA COORDENAÇÃO. - UND. BARRA - LOC. IGARAÇU DO TIETÊ")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550,00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=HYPERLINK("https://www.leilaoonline.net/lote/detalhe/317280", "36428")</f>
      </c>
      <c r="B175" s="4" t="s">
        <f>=HYPERLINK("https://www.leilaoonline.net/lote/detalhe/317280", "APROX. 03 ARMÁRIOS, 01 ESTAÇÃO DE TRABALHO, 03 CADEIRAS, 02 POLTRONAS, 01 BEBEDOURO C/ GALÃO, 1 VENTILADOR, 01 GUILHOTINA, 01 VASO, (IMPRESSORAS E OBJETOS NÃO FAZEM PARTE DO LOTE). -  SALA RECEPÇÃO. - UND. BARRA - LOC. IGARAÇU DO TIETÊ")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3.750,00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=HYPERLINK("https://www.leilaoonline.net/lote/detalhe/317281", "36430")</f>
      </c>
      <c r="B176" s="4" t="s">
        <f>=HYPERLINK("https://www.leilaoonline.net/lote/detalhe/317281", "APROX. 27 CADEIRAS PLÁSTICAS, 01 ARMÁRIO, 01 ESTANTE C/ 18 DIVISORIAS DE MADEIRA, 01 JG SOFÁ MADEIRA P/ JARDIM. - N/A. - SALA ALMOXARIFADO/EXTERNO - UND. BARRA - LOC. IGARAÇU DO TIETÊ")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2.250,00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=HYPERLINK("https://www.leilaoonline.net/lote/detalhe/317282", "36431")</f>
      </c>
      <c r="B177" s="4" t="s">
        <f>=HYPERLINK("https://www.leilaoonline.net/lote/detalhe/317282", "APROX. 02  ARMÁRIOS, 01 MESA, 01 GAVETEIRO, 02 VENTILADORES, 23 CADEIRAS UNIVERSITÁRIAS, 01 CADEIRA GIRATÓRIA, 02 PUF'S, 01 TELA PROJEÇÃO. - N/A. - SALA 1 - UND. BARRA - LOC. IGARAÇU DO TIETÊ 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=HYPERLINK("https://www.leilaoonline.net/lote/detalhe/317284", "36432")</f>
      </c>
      <c r="B178" s="4" t="s">
        <f>=HYPERLINK("https://www.leilaoonline.net/lote/detalhe/317284", "APROX. 04 ARMÁRIOS, 09 MESAS, 01 SUPORTE TV, 01 TAPETE, 01 TELA PROJEÇÃO, 24 PUFF'S, 11 CADEIRAS GIRATÓRIAS, 06 CADEIRAS FIXAS, JOGOS EDUCATIVOS. - N/A. - SALA 2 - UND. BARRA - LOC. IGARAÇU DO TIETÊ")</f>
      </c>
      <c r="C178" s="4" t="inlineStr">
        <is>
          <t>Vendido</t>
        </is>
      </c>
      <c r="D178" s="4" t="inlineStr">
        <is>
          <t>16</t>
        </is>
      </c>
      <c r="E178" s="5" t="inlineStr">
        <is>
          <t>4.500,01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=HYPERLINK("https://www.leilaoonline.net/lote/detalhe/317285", "36433")</f>
      </c>
      <c r="B179" s="4" t="s">
        <f>=HYPERLINK("https://www.leilaoonline.net/lote/detalhe/317285", "APROX. 03 BANCADAS FERRO/MADEIRA, 12 BANQUETAS ALTA, 01 MESA, 01 SUPORTE APRESENTAÇÃO, 1 TELA PROJEÇÃO, 2 ARMARIOS, 1 GAVETEIRO, 2 VENTILADORES, 22 CADEIRAS UNIVERSITÁRIAS, 01 CADEIRA GIRATÓRIA. - N/A. - SALA 3 - UND. BARRA - LOC. IGARAÇU DO TIETÊ")</f>
      </c>
      <c r="C179" s="4" t="inlineStr">
        <is>
          <t>Vendido</t>
        </is>
      </c>
      <c r="D179" s="4" t="inlineStr">
        <is>
          <t>9</t>
        </is>
      </c>
      <c r="E179" s="5" t="inlineStr">
        <is>
          <t>2.750,01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=HYPERLINK("https://www.leilaoonline.net/lote/detalhe/317286", "36434")</f>
      </c>
      <c r="B180" s="4" t="s">
        <f>=HYPERLINK("https://www.leilaoonline.net/lote/detalhe/317286", "APROX. 01 GELADEIRA CONSUL, 01 GELADEIRA BRASTEMP, 01 FREZEER, 01 FOGÃO CONSUL, 01 FORNO A GÁS BRASTEMP, 01 BEBEDOURO, 01 ARMÁRIO COM BALCÃO, MÓVEIS CONJUGADOS, 2 BOTIJÕES P45. - N/A. - UND. BARRA - LOC. IGARAÇU DO TIETÊ")</f>
      </c>
      <c r="C180" s="4" t="inlineStr">
        <is>
          <t>Não vendido</t>
        </is>
      </c>
      <c r="D180" s="4" t="inlineStr">
        <is>
          <t>9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=HYPERLINK("https://www.leilaoonline.net/lote/detalhe/317287", "36435")</f>
      </c>
      <c r="B181" s="4" t="s">
        <f>=HYPERLINK("https://www.leilaoonline.net/lote/detalhe/317287", "APROX. 01 FAQUEIRO, XÍCARAS, COPOS, JARRAS, 02 LIQUIFICADORES, 01 BATEDEIRA, PANELAS, ASSADEIRAS VIDRO E ALUMÍNIO, POTES E BANDEJAS PLÁSTICAS. - N/A. - UND. BARRA - LOC. IGARAÇU DO TIETÊ")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=HYPERLINK("https://www.leilaoonline.net/lote/detalhe/317288", "36436")</f>
      </c>
      <c r="B182" s="4" t="s">
        <f>=HYPERLINK("https://www.leilaoonline.net/lote/detalhe/317288", "APROX. 01 MAQ. DE LAVAR BRASTEMP, 01 TANQUINHO, 01 LAVADORA JACTO, 04 BEBEDOUROS, 08 GALÕES, 01 VARAL, 02 ESCADAS  ALUMÍNIO, 10 CADEIRAS PLÁSTICAS, 05 ARMÁRIOS, 01 ESTANTE, 01 TACHO. - N/A. - UND. BARRA - LOC. IGARAÇU DO TIETÊ")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2.250,00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=HYPERLINK("https://www.leilaoonline.net/lote/detalhe/317289", "36437")</f>
      </c>
      <c r="B183" s="4" t="s">
        <f>=HYPERLINK("https://www.leilaoonline.net/lote/detalhe/317289", "APROX. 09 AR CONDICIONADOS; (DE 10000 A 30000 BTUS APROX.) - (RETIRADA POR CONTA DO COMPRADOR) - N/A. - TODAS SALAS - UND. BARRA - LOC. IGARAÇU DO TIETÊ")</f>
      </c>
      <c r="C183" s="4" t="inlineStr">
        <is>
          <t>Não vendido</t>
        </is>
      </c>
      <c r="D183" s="4" t="inlineStr">
        <is>
          <t>26</t>
        </is>
      </c>
      <c r="E183" s="5" t="inlineStr">
        <is>
          <t>9.100,00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=HYPERLINK("https://www.leilaoonline.net/lote/detalhe/317330", "36439")</f>
      </c>
      <c r="B184" s="4" t="s">
        <f>=HYPERLINK("https://www.leilaoonline.net/lote/detalhe/317330", "APROX. 18 DESKTOP. - N/A. - UND. BARRA - LOC. IGARAÇU DO TIETÊ")</f>
      </c>
      <c r="C184" s="4" t="inlineStr">
        <is>
          <t>Não vendido</t>
        </is>
      </c>
      <c r="D184" s="4" t="inlineStr">
        <is>
          <t>26</t>
        </is>
      </c>
      <c r="E184" s="5" t="inlineStr">
        <is>
          <t>6.600,00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=HYPERLINK("https://www.leilaoonline.net/lote/detalhe/317443", "36441")</f>
      </c>
      <c r="B185" s="4" t="s">
        <f>=HYPERLINK("https://www.leilaoonline.net/lote/detalhe/317443", "APROX. 1 NOTEBOOK, 3 TV`S DE APROX 40 POLEG. E 4 CHROMEBOOK. - N/A. - UND.BARRA - LOC. IGARAÇU DO TIETÊ")</f>
      </c>
      <c r="C185" s="4" t="inlineStr">
        <is>
          <t>Não vendido</t>
        </is>
      </c>
      <c r="D185" s="4" t="inlineStr">
        <is>
          <t>11</t>
        </is>
      </c>
      <c r="E185" s="5" t="inlineStr">
        <is>
          <t>3.500,00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=HYPERLINK("https://www.leilaoonline.net/lote/detalhe/317329", "36442")</f>
      </c>
      <c r="B186" s="4" t="s">
        <f>=HYPERLINK("https://www.leilaoonline.net/lote/detalhe/317329", "02 DATA SHOW , 01 NOTEBOOK. - N/A. - UND. BARRA - LOC. IGARAÇU DO TIETÊ")</f>
      </c>
      <c r="C186" s="4" t="inlineStr">
        <is>
          <t>Vendido</t>
        </is>
      </c>
      <c r="D186" s="4" t="inlineStr">
        <is>
          <t>24</t>
        </is>
      </c>
      <c r="E186" s="5" t="inlineStr">
        <is>
          <t>3.700,00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=HYPERLINK("https://www.leilaoonline.net/lote/detalhe/317327", "36443")</f>
      </c>
      <c r="B187" s="4" t="s">
        <f>=HYPERLINK("https://www.leilaoonline.net/lote/detalhe/317327", "APROX. 50 CHROMEBOOK. - N/A. - UND. BARRA - LOC. IGARAÇU DO TIETÊ")</f>
      </c>
      <c r="C187" s="4" t="inlineStr">
        <is>
          <t>Vendido</t>
        </is>
      </c>
      <c r="D187" s="4" t="inlineStr">
        <is>
          <t>10</t>
        </is>
      </c>
      <c r="E187" s="5" t="inlineStr">
        <is>
          <t>6.200,00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=HYPERLINK("https://www.leilaoonline.net/lote/detalhe/317325", "36445")</f>
      </c>
      <c r="B188" s="4" t="s">
        <f>=HYPERLINK("https://www.leilaoonline.net/lote/detalhe/317325", "APROX. 70 UNDS. DE CHROMEBOOK. - N/A. - UND. BARRA - LOC. IGARAÇU DO TIETÊ")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=HYPERLINK("https://www.leilaoonline.net/lote/detalhe/316080", "36651")</f>
      </c>
      <c r="B189" s="4" t="s">
        <f>=HYPERLINK("https://www.leilaoonline.net/lote/detalhe/316080", "6 TORRES DE COMUNICAÇÃO PARA RÁDIO – ALTURAS MÁXIMAS DE 70M E MÍNIMA DE 15M – MODELOS: ESTAIADA E RTK – (VEJA DESCRITIVO DE ITENS) - LOC. BARRA")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30.000,00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=HYPERLINK("https://www.leilaoonline.net/lote/detalhe/316081", "36653")</f>
      </c>
      <c r="B190" s="4" t="s">
        <f>=HYPERLINK("https://www.leilaoonline.net/lote/detalhe/316081", "1 TORRE DE COMUNICAÇÃO PARA RÁDIO – ALTURA 30M– MODELO: ESTAIADA – (VEJA DESCRITIVO DE ITEM) - LOC. BOM RETIRO")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=HYPERLINK("https://www.leilaoonline.net/lote/detalhe/316082", "36654")</f>
      </c>
      <c r="B191" s="4" t="s">
        <f>=HYPERLINK("https://www.leilaoonline.net/lote/detalhe/316082", "1 TORRE DE COMUNICAÇÃO PARA RÁDIO – ALTURA 30M– MODELO: ESTAIADA – (VEJA DESCRITIVO DE ITEM) - LOC. COSTA PINTO")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=HYPERLINK("https://www.leilaoonline.net/lote/detalhe/316083", "36655")</f>
      </c>
      <c r="B192" s="4" t="s">
        <f>=HYPERLINK("https://www.leilaoonline.net/lote/detalhe/316083", "3 TORRES DE COMUNICAÇÃO PARA RÁDIO – ALTURA 15M – MODELO: ALTO PORTANTE – (VEJA DESCRITIVO DE ITENS) - LOC. DESTIVALE")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=HYPERLINK("https://www.leilaoonline.net/lote/detalhe/316084", "36656")</f>
      </c>
      <c r="B193" s="4" t="s">
        <f>=HYPERLINK("https://www.leilaoonline.net/lote/detalhe/316084", "6 TORRES DE COMUNICAÇÃO PARA RÁDIO – ALTURAS MÁXIMAS DE 70M E MÍNIMA DE 15M – MODELOS: ESTAIADA E RTK – (VEJA DESCRITIVO DE ITENS) - LOC. DIAMANTE")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=HYPERLINK("https://www.leilaoonline.net/lote/detalhe/316085", "36657")</f>
      </c>
      <c r="B194" s="4" t="s">
        <f>=HYPERLINK("https://www.leilaoonline.net/lote/detalhe/316085", "4 TORRES DE COMUNICAÇÃO PARA RÁDIO – ALTURAS MÁXIMAS DE 30M E MÍNIMA DE 15M – MODELOS: ESTAIADA E ALTO PORTANTE – (VEJA DESCRITIVO DE ITENS) - LOC. GASA")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20.000,00</t>
        </is>
      </c>
      <c r="F194" s="4" t="inlineStr">
        <is>
          <t>2000.00</t>
        </is>
      </c>
    </row>
    <row collapsed="false" customFormat="false" customHeight="false" hidden="false" ht="12.1" outlineLevel="0" r="195">
      <c r="A195" s="5" t="s">
        <f>=HYPERLINK("https://www.leilaoonline.net/lote/detalhe/316086", "36658")</f>
      </c>
      <c r="B195" s="4" t="s">
        <f>=HYPERLINK("https://www.leilaoonline.net/lote/detalhe/316086", "3 TORRES DE COMUNICAÇÃO PARA RÁDIO – ALTURAS MÁXIMAS DE 30M E MÍNIMA DE 15M – MODELOS: ESTAIADA E ALTO PORTANTE – (VEJA DESCRITIVO DE ITENS) - LOC. IPAUSSU")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=HYPERLINK("https://www.leilaoonline.net/lote/detalhe/316087", "36660")</f>
      </c>
      <c r="B196" s="4" t="s">
        <f>=HYPERLINK("https://www.leilaoonline.net/lote/detalhe/316087", "1 TORRE DE COMUNICAÇÃO PARA RÁDIO – ALTURA 15M– MODELO: ESTAIADA – (VEJA DESCRITIVO DE ITEM) - LOC. RAFARD")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=HYPERLINK("https://www.leilaoonline.net/lote/detalhe/316088", "36661")</f>
      </c>
      <c r="B197" s="4" t="s">
        <f>=HYPERLINK("https://www.leilaoonline.net/lote/detalhe/316088", "4 TORRES DE COMUNICAÇÃO PARA RÁDIO – ALTURA 15M – MODELO: ESTAIADA – (VEJA DESCRITIVO DE ITENS) - LOC. SERRA")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=HYPERLINK("https://www.leilaoonline.net/lote/detalhe/316089", "36662")</f>
      </c>
      <c r="B198" s="4" t="s">
        <f>=HYPERLINK("https://www.leilaoonline.net/lote/detalhe/316089", "1 TORRE DE COMUNICAÇÃO PARA RÁDIO – ALTURA 22M– MODELO: ESTAIADA – (VEJA DESCRITIVO DE ITEM) - LOC. UNIVALEM")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=HYPERLINK("https://www.leilaoonline.net/lote/detalhe/317297", "36800")</f>
      </c>
      <c r="B199" s="4" t="s">
        <f>=HYPERLINK("https://www.leilaoonline.net/lote/detalhe/317297", "TRANSBORDO CIVEMASA - ANO 2008 - FR8003019 - LOC. LAGOA DA PRATA")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=HYPERLINK("https://www.leilaoonline.net/lote/detalhe/317296", "36801")</f>
      </c>
      <c r="B200" s="4" t="s">
        <f>=HYPERLINK("https://www.leilaoonline.net/lote/detalhe/317296", "TRATOR CASE PUMA 200 4X4 - ANO 2016 - FR512061 - LOC. LAGOA DA PRATA")</f>
      </c>
      <c r="C200" s="4" t="inlineStr">
        <is>
          <t>Vendido</t>
        </is>
      </c>
      <c r="D200" s="4" t="inlineStr">
        <is>
          <t>13</t>
        </is>
      </c>
      <c r="E200" s="5" t="inlineStr">
        <is>
          <t>54.000,00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=HYPERLINK("https://www.leilaoonline.net/lote/detalhe/317293", "36805")</f>
      </c>
      <c r="B201" s="4" t="s">
        <f>=HYPERLINK("https://www.leilaoonline.net/lote/detalhe/317293", "TRATOR CASE PUMA 200 4X4 - ANO 2016 - FR512047- LOC. LAGOA DA PRATA 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66.000,00</t>
        </is>
      </c>
      <c r="F201" s="4" t="inlineStr">
        <is>
          <t>2000.00</t>
        </is>
      </c>
    </row>
    <row collapsed="false" customFormat="false" customHeight="false" hidden="false" ht="12.1" outlineLevel="0" r="202">
      <c r="A202" s="5" t="s">
        <f>=HYPERLINK("https://www.leilaoonline.net/lote/detalhe/317294", "36806")</f>
      </c>
      <c r="B202" s="4" t="s">
        <f>=HYPERLINK("https://www.leilaoonline.net/lote/detalhe/317294", "TRATOR CASE PUMA 200 4X4 - ANO 2016 - FR512050 - LOC. LAGOA DA PRATA")</f>
      </c>
      <c r="C202" s="4" t="inlineStr">
        <is>
          <t>Vendido</t>
        </is>
      </c>
      <c r="D202" s="4" t="inlineStr">
        <is>
          <t>15</t>
        </is>
      </c>
      <c r="E202" s="5" t="inlineStr">
        <is>
          <t>58.000,00</t>
        </is>
      </c>
      <c r="F202" s="4" t="inlineStr">
        <is>
          <t>2000.00</t>
        </is>
      </c>
    </row>
    <row collapsed="false" customFormat="false" customHeight="false" hidden="false" ht="12.1" outlineLevel="0" r="203">
      <c r="A203" s="5" t="s">
        <f>=HYPERLINK("https://www.leilaoonline.net/lote/detalhe/317295", "36807")</f>
      </c>
      <c r="B203" s="4" t="s">
        <f>=HYPERLINK("https://www.leilaoonline.net/lote/detalhe/317295", "TRATOR CASE PUMA 200 4X4 - ANO 2016 - FR512054 - LOC. LAGOA DA PRATA")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46.000,00</t>
        </is>
      </c>
      <c r="F203" s="4" t="inlineStr">
        <is>
          <t>2000.00</t>
        </is>
      </c>
    </row>
    <row collapsed="false" customFormat="false" customHeight="false" hidden="false" ht="12.1" outlineLevel="0" r="204">
      <c r="A204" s="5" t="s">
        <f>=HYPERLINK("https://www.leilaoonline.net/lote/detalhe/317299", "36809")</f>
      </c>
      <c r="B204" s="4" t="s">
        <f>=HYPERLINK("https://www.leilaoonline.net/lote/detalhe/317299", "02 TANQUES DE INOX (APROXIMADAMENTE 8.000 LITROS) - LOC. LAGOA DA PRATA")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=HYPERLINK("https://www.leilaoonline.net/lote/detalhe/317300", "36810")</f>
      </c>
      <c r="B205" s="4" t="s">
        <f>=HYPERLINK("https://www.leilaoonline.net/lote/detalhe/317300", "TANQUE AZUL GASCOM 15.000 LITROS - PT.348829 - LOC. LAGOA DA PRATA      ")</f>
      </c>
      <c r="C205" s="4" t="inlineStr">
        <is>
          <t>Vendido</t>
        </is>
      </c>
      <c r="D205" s="4" t="inlineStr">
        <is>
          <t>16</t>
        </is>
      </c>
      <c r="E205" s="5" t="inlineStr">
        <is>
          <t>10.500,00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=HYPERLINK("https://www.leilaoonline.net/lote/detalhe/317301", "36811")</f>
      </c>
      <c r="B206" s="4" t="s">
        <f>=HYPERLINK("https://www.leilaoonline.net/lote/detalhe/317301", "PEÇAS AUTOMOTIVAS (APROX. 01 VIGA EIXO SERGOMEL, 16 SUPORTE DE MOLA E 06 BALAÇA ASA DELTA DE PINO) - LOC. LAGOA DA PRATA")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600,00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=HYPERLINK("https://www.leilaoonline.net/lote/detalhe/317302", "36813")</f>
      </c>
      <c r="B207" s="4" t="s">
        <f>=HYPERLINK("https://www.leilaoonline.net/lote/detalhe/317302", "TANQUE VERMELHO GASCOM - LOC. LAGOA DA PRATA")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4.500,00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=HYPERLINK("https://www.leilaoonline.net/lote/detalhe/317303", "36814")</f>
      </c>
      <c r="B208" s="4" t="s">
        <f>=HYPERLINK("https://www.leilaoonline.net/lote/detalhe/317303", "CARROCERIA COMBOIO AZUL -  PT.290469 - LOC. LAGOA DA PRATA")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=HYPERLINK("https://www.leilaoonline.net/lote/detalhe/317304", "36815")</f>
      </c>
      <c r="B209" s="4" t="s">
        <f>=HYPERLINK("https://www.leilaoonline.net/lote/detalhe/317304", "CARROCERIA COMBOIO VERDE -  PT.289737 - LOC. LAGOA DA PRATA")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1.700,00</t>
        </is>
      </c>
      <c r="F2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2026-04-20T12:12:33.00Z</dcterms:created>
  <dc:creator>Tellks Tecnologia</dc:creator>
  <cp:revision>0</cp:revision>
</cp:coreProperties>
</file>