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4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MAQ. SOLDA MIG, MOTORES, EQUIPAMENTOS, PRATELEIRAS  E MAIS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13/03/2026 11:00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=HYPERLINK("https://www.leilaoonline.net/lote/detalhe/322072", "002")</f>
      </c>
      <c r="B11" s="4" t="s">
        <f>=HYPERLINK("https://www.leilaoonline.net/lote/detalhe/322072", "CALDERIA AALBORG  ANO 2007 - 2000KG/H")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40.000,00</t>
        </is>
      </c>
      <c r="F11" s="4" t="inlineStr">
        <is>
          <t>350.00</t>
        </is>
      </c>
    </row>
    <row collapsed="false" customFormat="false" customHeight="false" hidden="false" ht="12.1" outlineLevel="0" r="12">
      <c r="A12" s="5" t="s">
        <f>=HYPERLINK("https://www.leilaoonline.net/lote/detalhe/322075", "003")</f>
      </c>
      <c r="B12" s="4" t="s">
        <f>=HYPERLINK("https://www.leilaoonline.net/lote/detalhe/322075", "APROX. 60 PÇS.  - PERNEIRAS E MANGOTES EM RASPA DE COURO")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380,00</t>
        </is>
      </c>
      <c r="F12" s="4" t="inlineStr">
        <is>
          <t>20.00</t>
        </is>
      </c>
    </row>
    <row collapsed="false" customFormat="false" customHeight="false" hidden="false" ht="12.1" outlineLevel="0" r="13">
      <c r="A13" s="5" t="s">
        <f>=HYPERLINK("https://www.leilaoonline.net/lote/detalhe/321974", "004")</f>
      </c>
      <c r="B13" s="4" t="s">
        <f>=HYPERLINK("https://www.leilaoonline.net/lote/detalhe/321974", " Cortina de ar. Comprimento 1 metro , 4 peças modelo 3010")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700,00</t>
        </is>
      </c>
      <c r="F13" s="4" t="inlineStr">
        <is>
          <t>200.00</t>
        </is>
      </c>
    </row>
    <row collapsed="false" customFormat="false" customHeight="false" hidden="false" ht="12.1" outlineLevel="0" r="14">
      <c r="A14" s="5" t="s">
        <f>=HYPERLINK("https://www.leilaoonline.net/lote/detalhe/322091", "005")</f>
      </c>
      <c r="B14" s="4" t="s">
        <f>=HYPERLINK("https://www.leilaoonline.net/lote/detalhe/322091", "04 UN.  PNEUS REMOLD 175/65-R14  ( SEM USO) ( N0 ESTADO)")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250,00</t>
        </is>
      </c>
      <c r="F14" s="4" t="inlineStr">
        <is>
          <t>50.00</t>
        </is>
      </c>
    </row>
    <row collapsed="false" customFormat="false" customHeight="false" hidden="false" ht="12.1" outlineLevel="0" r="15">
      <c r="A15" s="5" t="s">
        <f>=HYPERLINK("https://www.leilaoonline.net/lote/detalhe/321973", "006")</f>
      </c>
      <c r="B15" s="4" t="s">
        <f>=HYPERLINK("https://www.leilaoonline.net/lote/detalhe/321973", " Pistão hidráulico. Diâmetro do eixo 50mm x diâmetro da camisa 110 mm x comprimento 1420 mm")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900,00</t>
        </is>
      </c>
      <c r="F15" s="4" t="inlineStr">
        <is>
          <t>150.00</t>
        </is>
      </c>
    </row>
    <row collapsed="false" customFormat="false" customHeight="false" hidden="false" ht="12.1" outlineLevel="0" r="16">
      <c r="A16" s="5" t="s">
        <f>=HYPERLINK("https://www.leilaoonline.net/lote/detalhe/322025", "007")</f>
      </c>
      <c r="B16" s="4" t="s">
        <f>=HYPERLINK("https://www.leilaoonline.net/lote/detalhe/322025", " Inversor Danfos. 60 HP. 480 V")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2.500,00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=HYPERLINK("https://www.leilaoonline.net/lote/detalhe/322076", "008")</f>
      </c>
      <c r="B17" s="4" t="s">
        <f>=HYPERLINK("https://www.leilaoonline.net/lote/detalhe/322076", "01 UN. BALANCEADOR DINÂMICO/MEDIDOR DE VIBRAÇÃO")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500,00</t>
        </is>
      </c>
      <c r="F17" s="4" t="inlineStr">
        <is>
          <t>50.00</t>
        </is>
      </c>
    </row>
    <row collapsed="false" customFormat="false" customHeight="false" hidden="false" ht="12.1" outlineLevel="0" r="18">
      <c r="A18" s="5" t="s">
        <f>=HYPERLINK("https://www.leilaoonline.net/lote/detalhe/322077", "009")</f>
      </c>
      <c r="B18" s="4" t="s">
        <f>=HYPERLINK("https://www.leilaoonline.net/lote/detalhe/322077", "MAQUINA DE COSTURA - SINGER")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380,00</t>
        </is>
      </c>
      <c r="F18" s="4" t="inlineStr">
        <is>
          <t>20.00</t>
        </is>
      </c>
    </row>
    <row collapsed="false" customFormat="false" customHeight="false" hidden="false" ht="12.1" outlineLevel="0" r="19">
      <c r="A19" s="5" t="s">
        <f>=HYPERLINK("https://www.leilaoonline.net/lote/detalhe/322081", "011")</f>
      </c>
      <c r="B19" s="4" t="s">
        <f>=HYPERLINK("https://www.leilaoonline.net/lote/detalhe/322081", "Bomba de Silicone Monocomponente Graco")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2.500,00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=HYPERLINK("https://www.leilaoonline.net/lote/detalhe/322073", "012")</f>
      </c>
      <c r="B20" s="4" t="s">
        <f>=HYPERLINK("https://www.leilaoonline.net/lote/detalhe/322073", "TRIPÉ ROBUSTO/ESTAVEL")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850,00</t>
        </is>
      </c>
      <c r="F20" s="4" t="inlineStr">
        <is>
          <t>20.00</t>
        </is>
      </c>
    </row>
    <row collapsed="false" customFormat="false" customHeight="false" hidden="false" ht="12.1" outlineLevel="0" r="21">
      <c r="A21" s="5" t="s">
        <f>=HYPERLINK("https://www.leilaoonline.net/lote/detalhe/322082", "013")</f>
      </c>
      <c r="B21" s="4" t="s">
        <f>=HYPERLINK("https://www.leilaoonline.net/lote/detalhe/322082", " Entestadeira TEKNA TK626 ( precisa manutenção ( no estado)")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5.000,00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=HYPERLINK("https://www.leilaoonline.net/lote/detalhe/322074", "014")</f>
      </c>
      <c r="B22" s="4" t="s">
        <f>=HYPERLINK("https://www.leilaoonline.net/lote/detalhe/322074", "[ LANCES POR QUILO ] Aprox. 4.000 kg de vários perfis em aço carbono (tubos, perfis, etc)")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1,80</t>
        </is>
      </c>
      <c r="F22" s="4" t="inlineStr">
        <is>
          <t>0.10</t>
        </is>
      </c>
    </row>
    <row collapsed="false" customFormat="false" customHeight="false" hidden="false" ht="12.1" outlineLevel="0" r="23">
      <c r="A23" s="5" t="s">
        <f>=HYPERLINK("https://www.leilaoonline.net/lote/detalhe/322092", "015")</f>
      </c>
      <c r="B23" s="4" t="s">
        <f>=HYPERLINK("https://www.leilaoonline.net/lote/detalhe/322092", "MAQUINA DE SOLDA ESAB MIG MOD. 408TP - SEM ACESSORIOS - NO ESTADO")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3.000,00</t>
        </is>
      </c>
      <c r="F23" s="4" t="inlineStr">
        <is>
          <t>150.00</t>
        </is>
      </c>
    </row>
    <row collapsed="false" customFormat="false" customHeight="false" hidden="false" ht="12.1" outlineLevel="0" r="24">
      <c r="A24" s="5" t="s">
        <f>=HYPERLINK("https://www.leilaoonline.net/lote/detalhe/322078", "016")</f>
      </c>
      <c r="B24" s="4" t="s">
        <f>=HYPERLINK("https://www.leilaoonline.net/lote/detalhe/322078", "MAQUINA DE COSTURA - SINGER")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280,00</t>
        </is>
      </c>
      <c r="F24" s="4" t="inlineStr">
        <is>
          <t>20.00</t>
        </is>
      </c>
    </row>
    <row collapsed="false" customFormat="false" customHeight="false" hidden="false" ht="12.1" outlineLevel="0" r="25">
      <c r="A25" s="5" t="s">
        <f>=HYPERLINK("https://www.leilaoonline.net/lote/detalhe/322083", "017")</f>
      </c>
      <c r="B25" s="4" t="s">
        <f>=HYPERLINK("https://www.leilaoonline.net/lote/detalhe/322083", "Máquina de cravar cantos TEKNA TK 262 S")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7.500,00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=HYPERLINK("https://www.leilaoonline.net/lote/detalhe/322093", "018")</f>
      </c>
      <c r="B26" s="4" t="s">
        <f>=HYPERLINK("https://www.leilaoonline.net/lote/detalhe/322093", "02 UN. MAQUINA  DE SOLDA  MIG  MOD. 408TF - SEM ACESSORIOS - NO ESTADO")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6.000,00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=HYPERLINK("https://www.leilaoonline.net/lote/detalhe/322079", "019")</f>
      </c>
      <c r="B27" s="4" t="s">
        <f>=HYPERLINK("https://www.leilaoonline.net/lote/detalhe/322079", "FLIP CHART CAVALETE EM MADEIRA")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80,00</t>
        </is>
      </c>
      <c r="F27" s="4" t="inlineStr">
        <is>
          <t>10.00</t>
        </is>
      </c>
    </row>
    <row collapsed="false" customFormat="false" customHeight="false" hidden="false" ht="12.1" outlineLevel="0" r="28">
      <c r="A28" s="5" t="s">
        <f>=HYPERLINK("https://www.leilaoonline.net/lote/detalhe/322080", "020")</f>
      </c>
      <c r="B28" s="4" t="s">
        <f>=HYPERLINK("https://www.leilaoonline.net/lote/detalhe/322080", "01 UN. DETECTOR DE GÁS MOD. MAX XT II")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500,00</t>
        </is>
      </c>
      <c r="F28" s="4" t="inlineStr">
        <is>
          <t>50.00</t>
        </is>
      </c>
    </row>
    <row collapsed="false" customFormat="false" customHeight="false" hidden="false" ht="12.1" outlineLevel="0" r="29">
      <c r="A29" s="5" t="s">
        <f>=HYPERLINK("https://www.leilaoonline.net/lote/detalhe/321975", "021")</f>
      </c>
      <c r="B29" s="4" t="s">
        <f>=HYPERLINK("https://www.leilaoonline.net/lote/detalhe/321975", " Vários pistões e unidades pneumáticas. Conforme lote exposto")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500,00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=HYPERLINK("https://www.leilaoonline.net/lote/detalhe/322084", "022")</f>
      </c>
      <c r="B30" s="4" t="s">
        <f>=HYPERLINK("https://www.leilaoonline.net/lote/detalhe/322084", "Máquina usinagem de dobradiça TEKNA TK480 1,5 hp")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2.200,00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=HYPERLINK("https://www.leilaoonline.net/lote/detalhe/322071", "023")</f>
      </c>
      <c r="B31" s="4" t="s">
        <f>=HYPERLINK("https://www.leilaoonline.net/lote/detalhe/322071", " Motor Weg 15 CV 3525 rpm. Sem uso.")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2.000,00</t>
        </is>
      </c>
      <c r="F31" s="4" t="inlineStr">
        <is>
          <t>200.00</t>
        </is>
      </c>
    </row>
    <row collapsed="false" customFormat="false" customHeight="false" hidden="false" ht="12.1" outlineLevel="0" r="32">
      <c r="A32" s="5" t="s">
        <f>=HYPERLINK("https://www.leilaoonline.net/lote/detalhe/322067", "024")</f>
      </c>
      <c r="B32" s="4" t="s">
        <f>=HYPERLINK("https://www.leilaoonline.net/lote/detalhe/322067", " Exaustor diâmetro de saída com 16 cm acoplado com motor de 7.5 CV. 3530 rpm ( marca VOGES).")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750,00</t>
        </is>
      </c>
      <c r="F32" s="4" t="inlineStr">
        <is>
          <t>150.00</t>
        </is>
      </c>
    </row>
    <row collapsed="false" customFormat="false" customHeight="false" hidden="false" ht="12.1" outlineLevel="0" r="33">
      <c r="A33" s="5" t="s">
        <f>=HYPERLINK("https://www.leilaoonline.net/lote/detalhe/321976", "025")</f>
      </c>
      <c r="B33" s="4" t="s">
        <f>=HYPERLINK("https://www.leilaoonline.net/lote/detalhe/321976", " Calandra para perfis de chapa")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1.200,00</t>
        </is>
      </c>
      <c r="F33" s="4" t="inlineStr">
        <is>
          <t>200.00</t>
        </is>
      </c>
    </row>
    <row collapsed="false" customFormat="false" customHeight="false" hidden="false" ht="12.1" outlineLevel="0" r="34">
      <c r="A34" s="5" t="s">
        <f>=HYPERLINK("https://www.leilaoonline.net/lote/detalhe/322085", "026")</f>
      </c>
      <c r="B34" s="4" t="s">
        <f>=HYPERLINK("https://www.leilaoonline.net/lote/detalhe/322085", "Alta Coop Gamma -  função de cravar canto")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12.000,00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=HYPERLINK("https://www.leilaoonline.net/lote/detalhe/322087", "027")</f>
      </c>
      <c r="B35" s="4" t="s">
        <f>=HYPERLINK("https://www.leilaoonline.net/lote/detalhe/322087", "PALETEIRA ELÉTRICA CAPACIDADE 1.800KG/ SEM CARREGADOR/COM BATERIA - NO ESTADO")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6.500,00</t>
        </is>
      </c>
      <c r="F35" s="4" t="inlineStr">
        <is>
          <t>350.00</t>
        </is>
      </c>
    </row>
    <row collapsed="false" customFormat="false" customHeight="false" hidden="false" ht="12.1" outlineLevel="0" r="36">
      <c r="A36" s="5" t="s">
        <f>=HYPERLINK("https://www.leilaoonline.net/lote/detalhe/322088", "028")</f>
      </c>
      <c r="B36" s="4" t="s">
        <f>=HYPERLINK("https://www.leilaoonline.net/lote/detalhe/322088", "PALETEIRA ELÉTRICA CAPACIDADE 3.000KG/ SEM CARREGADOR/COM BATERIA - NO ESTADO")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9.000,00</t>
        </is>
      </c>
      <c r="F36" s="4" t="inlineStr">
        <is>
          <t>350.00</t>
        </is>
      </c>
    </row>
    <row collapsed="false" customFormat="false" customHeight="false" hidden="false" ht="12.1" outlineLevel="0" r="37">
      <c r="A37" s="5" t="s">
        <f>=HYPERLINK("https://www.leilaoonline.net/lote/detalhe/322089", "029")</f>
      </c>
      <c r="B37" s="4" t="s">
        <f>=HYPERLINK("https://www.leilaoonline.net/lote/detalhe/322089", "LAVADORA DE PISO INDUSTRIAL PLATINUM MODELO LST51-B - NO ESTADO")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1.900,00</t>
        </is>
      </c>
      <c r="F37" s="4" t="inlineStr">
        <is>
          <t>100.00</t>
        </is>
      </c>
    </row>
    <row collapsed="false" customFormat="false" customHeight="false" hidden="false" ht="12.1" outlineLevel="0" r="38">
      <c r="A38" s="5" t="s">
        <f>=HYPERLINK("https://www.leilaoonline.net/lote/detalhe/321981", "030")</f>
      </c>
      <c r="B38" s="4" t="s">
        <f>=HYPERLINK("https://www.leilaoonline.net/lote/detalhe/321981", "1 Bebedouro marca Brastemp")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100,00</t>
        </is>
      </c>
      <c r="F38" s="4" t="inlineStr">
        <is>
          <t>20.00</t>
        </is>
      </c>
    </row>
    <row collapsed="false" customFormat="false" customHeight="false" hidden="false" ht="12.1" outlineLevel="0" r="39">
      <c r="A39" s="5" t="s">
        <f>=HYPERLINK("https://www.leilaoonline.net/lote/detalhe/321977", "031")</f>
      </c>
      <c r="B39" s="4" t="s">
        <f>=HYPERLINK("https://www.leilaoonline.net/lote/detalhe/321977", " 02 un. ( aprox.80 kgs) radiadores de uso em motores de geradores")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1.000,00</t>
        </is>
      </c>
      <c r="F39" s="4" t="inlineStr">
        <is>
          <t>50.00</t>
        </is>
      </c>
    </row>
    <row collapsed="false" customFormat="false" customHeight="false" hidden="false" ht="12.1" outlineLevel="0" r="40">
      <c r="A40" s="5" t="s">
        <f>=HYPERLINK("https://www.leilaoonline.net/lote/detalhe/321984", "032")</f>
      </c>
      <c r="B40" s="4" t="s">
        <f>=HYPERLINK("https://www.leilaoonline.net/lote/detalhe/321984", "3 un. carrinhos tipo cesto  - azuis com 80 cm de altura x 0,50 cm largura x 0,95 cm de comprimento")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500,00</t>
        </is>
      </c>
      <c r="F40" s="4" t="inlineStr">
        <is>
          <t>100.00</t>
        </is>
      </c>
    </row>
    <row collapsed="false" customFormat="false" customHeight="false" hidden="false" ht="12.1" outlineLevel="0" r="41">
      <c r="A41" s="5" t="s">
        <f>=HYPERLINK("https://www.leilaoonline.net/lote/detalhe/321978", "033")</f>
      </c>
      <c r="B41" s="4" t="s">
        <f>=HYPERLINK("https://www.leilaoonline.net/lote/detalhe/321978", "01 Carrinho para transportar cilindro único")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150,00</t>
        </is>
      </c>
      <c r="F41" s="4" t="inlineStr">
        <is>
          <t>100.00</t>
        </is>
      </c>
    </row>
    <row collapsed="false" customFormat="false" customHeight="false" hidden="false" ht="12.1" outlineLevel="0" r="42">
      <c r="A42" s="5" t="s">
        <f>=HYPERLINK("https://www.leilaoonline.net/lote/detalhe/322041", "034")</f>
      </c>
      <c r="B42" s="4" t="s">
        <f>=HYPERLINK("https://www.leilaoonline.net/lote/detalhe/322041", "5 un. carrinhos   galvanizados com 3 plataformas na dimensão de 1,10 cm altura x 1,00 cm de comp x 0,60 cm largura.")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500,00</t>
        </is>
      </c>
      <c r="F42" s="4" t="inlineStr">
        <is>
          <t>100.00</t>
        </is>
      </c>
    </row>
    <row collapsed="false" customFormat="false" customHeight="false" hidden="false" ht="12.1" outlineLevel="0" r="43">
      <c r="A43" s="5" t="s">
        <f>=HYPERLINK("https://www.leilaoonline.net/lote/detalhe/321987", "035")</f>
      </c>
      <c r="B43" s="4" t="s">
        <f>=HYPERLINK("https://www.leilaoonline.net/lote/detalhe/321987", " Caldeirão a gás 200 L")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1.900,00</t>
        </is>
      </c>
      <c r="F43" s="4" t="inlineStr">
        <is>
          <t>100.00</t>
        </is>
      </c>
    </row>
    <row collapsed="false" customFormat="false" customHeight="false" hidden="false" ht="12.1" outlineLevel="0" r="44">
      <c r="A44" s="5" t="s">
        <f>=HYPERLINK("https://www.leilaoonline.net/lote/detalhe/321983", "036")</f>
      </c>
      <c r="B44" s="4" t="s">
        <f>=HYPERLINK("https://www.leilaoonline.net/lote/detalhe/321983", " Caldeirão a gás 200 L")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1.900,00</t>
        </is>
      </c>
      <c r="F44" s="4" t="inlineStr">
        <is>
          <t>100.00</t>
        </is>
      </c>
    </row>
    <row collapsed="false" customFormat="false" customHeight="false" hidden="false" ht="12.1" outlineLevel="0" r="45">
      <c r="A45" s="5" t="s">
        <f>=HYPERLINK("https://www.leilaoonline.net/lote/detalhe/322090", "037")</f>
      </c>
      <c r="B45" s="4" t="s">
        <f>=HYPERLINK("https://www.leilaoonline.net/lote/detalhe/322090", "LAVADORA E SECADORA DE PISO MARCA TENNANT - NO ESTADO")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3.000,00</t>
        </is>
      </c>
      <c r="F45" s="4" t="inlineStr">
        <is>
          <t>100.00</t>
        </is>
      </c>
    </row>
    <row collapsed="false" customFormat="false" customHeight="false" hidden="false" ht="12.1" outlineLevel="0" r="46">
      <c r="A46" s="5" t="s">
        <f>=HYPERLINK("https://www.leilaoonline.net/lote/detalhe/321979", "038")</f>
      </c>
      <c r="B46" s="4" t="s">
        <f>=HYPERLINK("https://www.leilaoonline.net/lote/detalhe/321979", " Esteira estrutura em alumínio largura 0,80 m x 3.5 m comprimento com motor para acionamento.")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900,00</t>
        </is>
      </c>
      <c r="F46" s="4" t="inlineStr">
        <is>
          <t>100.00</t>
        </is>
      </c>
    </row>
    <row collapsed="false" customFormat="false" customHeight="false" hidden="false" ht="12.1" outlineLevel="0" r="47">
      <c r="A47" s="5" t="s">
        <f>=HYPERLINK("https://www.leilaoonline.net/lote/detalhe/322040", "039")</f>
      </c>
      <c r="B47" s="4" t="s">
        <f>=HYPERLINK("https://www.leilaoonline.net/lote/detalhe/322040", "01 Carrinho feito em aço carbono para trabalhar com cilindros")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200,00</t>
        </is>
      </c>
      <c r="F47" s="4" t="inlineStr">
        <is>
          <t>100.00</t>
        </is>
      </c>
    </row>
    <row collapsed="false" customFormat="false" customHeight="false" hidden="false" ht="12.1" outlineLevel="0" r="48">
      <c r="A48" s="5" t="s">
        <f>=HYPERLINK("https://www.leilaoonline.net/lote/detalhe/322094", "040")</f>
      </c>
      <c r="B48" s="4" t="s">
        <f>=HYPERLINK("https://www.leilaoonline.net/lote/detalhe/322094", "03 UN. MAQUINA  DE SOLDA  MIG  MOD. 558T -SEM ACESSORIOS - NO ESTADO")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9.000,00</t>
        </is>
      </c>
      <c r="F48" s="4" t="inlineStr">
        <is>
          <t>250.00</t>
        </is>
      </c>
    </row>
    <row collapsed="false" customFormat="false" customHeight="false" hidden="false" ht="12.1" outlineLevel="0" r="49">
      <c r="A49" s="5" t="s">
        <f>=HYPERLINK("https://www.leilaoonline.net/lote/detalhe/322042", "041")</f>
      </c>
      <c r="B49" s="4" t="s">
        <f>=HYPERLINK("https://www.leilaoonline.net/lote/detalhe/322042", "01 Carrinho para transportar cilindro ( feito em aço inox)")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200,00</t>
        </is>
      </c>
      <c r="F49" s="4" t="inlineStr">
        <is>
          <t>100.00</t>
        </is>
      </c>
    </row>
    <row collapsed="false" customFormat="false" customHeight="false" hidden="false" ht="12.1" outlineLevel="0" r="50">
      <c r="A50" s="5" t="s">
        <f>=HYPERLINK("https://www.leilaoonline.net/lote/detalhe/322043", "042")</f>
      </c>
      <c r="B50" s="4" t="s">
        <f>=HYPERLINK("https://www.leilaoonline.net/lote/detalhe/322043", "01 Carrinho  para transportar somente 1 cilindro")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200,00</t>
        </is>
      </c>
      <c r="F50" s="4" t="inlineStr">
        <is>
          <t>100.00</t>
        </is>
      </c>
    </row>
    <row collapsed="false" customFormat="false" customHeight="false" hidden="false" ht="12.1" outlineLevel="0" r="51">
      <c r="A51" s="5" t="s">
        <f>=HYPERLINK("https://www.leilaoonline.net/lote/detalhe/322044", "043")</f>
      </c>
      <c r="B51" s="4" t="s">
        <f>=HYPERLINK("https://www.leilaoonline.net/lote/detalhe/322044", "01 Carrinho para transportar cilindro ( feito em aço inox)")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220,00</t>
        </is>
      </c>
      <c r="F51" s="4" t="inlineStr">
        <is>
          <t>100.00</t>
        </is>
      </c>
    </row>
    <row collapsed="false" customFormat="false" customHeight="false" hidden="false" ht="12.1" outlineLevel="0" r="52">
      <c r="A52" s="5" t="s">
        <f>=HYPERLINK("https://www.leilaoonline.net/lote/detalhe/322051", "044")</f>
      </c>
      <c r="B52" s="4" t="s">
        <f>=HYPERLINK("https://www.leilaoonline.net/lote/detalhe/322051", " 1 Bebedouro marca IBBL")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100,00</t>
        </is>
      </c>
      <c r="F52" s="4" t="inlineStr">
        <is>
          <t>20.00</t>
        </is>
      </c>
    </row>
    <row collapsed="false" customFormat="false" customHeight="false" hidden="false" ht="12.1" outlineLevel="0" r="53">
      <c r="A53" s="5" t="s">
        <f>=HYPERLINK("https://www.leilaoonline.net/lote/detalhe/322095", "045")</f>
      </c>
      <c r="B53" s="4" t="s">
        <f>=HYPERLINK("https://www.leilaoonline.net/lote/detalhe/322095", "04 UN. MAQUINA DE SOLDA MIG ( 02UN. MOD.558T E 02 UN 408T)  - SEM ACESSORIOS - NO ESTADO")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12.000,00</t>
        </is>
      </c>
      <c r="F53" s="4" t="inlineStr">
        <is>
          <t>250.00</t>
        </is>
      </c>
    </row>
    <row collapsed="false" customFormat="false" customHeight="false" hidden="false" ht="12.1" outlineLevel="0" r="54">
      <c r="A54" s="5" t="s">
        <f>=HYPERLINK("https://www.leilaoonline.net/lote/detalhe/322096", "046")</f>
      </c>
      <c r="B54" s="4" t="s">
        <f>=HYPERLINK("https://www.leilaoonline.net/lote/detalhe/322096", "05 UN. MAQUINA DE SOLDA MIG ( 03UN. MOD.558T E 02 UN 408T)  - SEM ACESSORIOS - NO ESTADO")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15.000,00</t>
        </is>
      </c>
      <c r="F54" s="4" t="inlineStr">
        <is>
          <t>250.00</t>
        </is>
      </c>
    </row>
    <row collapsed="false" customFormat="false" customHeight="false" hidden="false" ht="12.1" outlineLevel="0" r="55">
      <c r="A55" s="5" t="s">
        <f>=HYPERLINK("https://www.leilaoonline.net/lote/detalhe/322097", "047")</f>
      </c>
      <c r="B55" s="4" t="s">
        <f>=HYPERLINK("https://www.leilaoonline.net/lote/detalhe/322097", "APROX. 15 UN. - MANGUEIRAS DE PRESSÃO  ( 3,00 MTS. X 1"1/2 DIÂMETRO) - NO ESTADO")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300,00</t>
        </is>
      </c>
      <c r="F55" s="4" t="inlineStr">
        <is>
          <t>50.00</t>
        </is>
      </c>
    </row>
    <row collapsed="false" customFormat="false" customHeight="false" hidden="false" ht="12.1" outlineLevel="0" r="56">
      <c r="A56" s="5" t="s">
        <f>=HYPERLINK("https://www.leilaoonline.net/lote/detalhe/322098", "048")</f>
      </c>
      <c r="B56" s="4" t="s">
        <f>=HYPERLINK("https://www.leilaoonline.net/lote/detalhe/322098", "APROX. 40 UN. - FORMICAS 1,2 X 3,00 MTS - NO ESTADO")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300,00</t>
        </is>
      </c>
      <c r="F56" s="4" t="inlineStr">
        <is>
          <t>50.00</t>
        </is>
      </c>
    </row>
    <row collapsed="false" customFormat="false" customHeight="false" hidden="false" ht="12.1" outlineLevel="0" r="57">
      <c r="A57" s="5" t="s">
        <f>=HYPERLINK("https://www.leilaoonline.net/lote/detalhe/322099", "049")</f>
      </c>
      <c r="B57" s="4" t="s">
        <f>=HYPERLINK("https://www.leilaoonline.net/lote/detalhe/322099", "25 UN, - APARELHO TELEFÔNICO INTELBRAS 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250,00</t>
        </is>
      </c>
      <c r="F57" s="4" t="inlineStr">
        <is>
          <t>30.00</t>
        </is>
      </c>
    </row>
    <row collapsed="false" customFormat="false" customHeight="false" hidden="false" ht="12.1" outlineLevel="0" r="58">
      <c r="A58" s="5" t="s">
        <f>=HYPERLINK("https://www.leilaoonline.net/lote/detalhe/322100", "050")</f>
      </c>
      <c r="B58" s="4" t="s">
        <f>=HYPERLINK("https://www.leilaoonline.net/lote/detalhe/322100", "CONJUNTO EXTRATOR PARA ROLAMENTO")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200,00</t>
        </is>
      </c>
      <c r="F58" s="4" t="inlineStr">
        <is>
          <t>30.00</t>
        </is>
      </c>
    </row>
    <row collapsed="false" customFormat="false" customHeight="false" hidden="false" ht="12.1" outlineLevel="0" r="59">
      <c r="A59" s="5" t="s">
        <f>=HYPERLINK("https://www.leilaoonline.net/lote/detalhe/322101", "051")</f>
      </c>
      <c r="B59" s="4" t="s">
        <f>=HYPERLINK("https://www.leilaoonline.net/lote/detalhe/322101", "02 UN. - Exaustor centrífugo caracol  no estado,  sendo (01 un. motor de 2HP c/ 1750 rpm e 01 un. motor de 5CV c/  3440 rpm)")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2.500,00</t>
        </is>
      </c>
      <c r="F59" s="4" t="inlineStr">
        <is>
          <t>50.00</t>
        </is>
      </c>
    </row>
    <row collapsed="false" customFormat="false" customHeight="false" hidden="false" ht="12.1" outlineLevel="0" r="60">
      <c r="A60" s="5" t="s">
        <f>=HYPERLINK("https://www.leilaoonline.net/lote/detalhe/321982", "052")</f>
      </c>
      <c r="B60" s="4" t="s">
        <f>=HYPERLINK("https://www.leilaoonline.net/lote/detalhe/321982", " Fritadeira elétrica")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300,00</t>
        </is>
      </c>
      <c r="F60" s="4" t="inlineStr">
        <is>
          <t>50.00</t>
        </is>
      </c>
    </row>
    <row collapsed="false" customFormat="false" customHeight="false" hidden="false" ht="12.1" outlineLevel="0" r="61">
      <c r="A61" s="5" t="s">
        <f>=HYPERLINK("https://www.leilaoonline.net/lote/detalhe/322102", "053")</f>
      </c>
      <c r="B61" s="4" t="s">
        <f>=HYPERLINK("https://www.leilaoonline.net/lote/detalhe/322102", "02 UN. - Exaustor centrífugo caracol /motor  de 3 HP 3485 rpm - no estado")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2.500,00</t>
        </is>
      </c>
      <c r="F61" s="4" t="inlineStr">
        <is>
          <t>50.00</t>
        </is>
      </c>
    </row>
    <row collapsed="false" customFormat="false" customHeight="false" hidden="false" ht="12.1" outlineLevel="0" r="62">
      <c r="A62" s="5" t="s">
        <f>=HYPERLINK("https://www.leilaoonline.net/lote/detalhe/322103", "054")</f>
      </c>
      <c r="B62" s="4" t="s">
        <f>=HYPERLINK("https://www.leilaoonline.net/lote/detalhe/322103", "02 UN. - Exaustor centrífugo caracol /motor de  3  HP com 3485 rpm - no estado")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2.500,00</t>
        </is>
      </c>
      <c r="F62" s="4" t="inlineStr">
        <is>
          <t>50.00</t>
        </is>
      </c>
    </row>
    <row collapsed="false" customFormat="false" customHeight="false" hidden="false" ht="12.1" outlineLevel="0" r="63">
      <c r="A63" s="5" t="s">
        <f>=HYPERLINK("https://www.leilaoonline.net/lote/detalhe/322459", "055")</f>
      </c>
      <c r="B63" s="4" t="s">
        <f>=HYPERLINK("https://www.leilaoonline.net/lote/detalhe/322459", " APROX. 28 CAIXAS ( DIMENSÕES 55 X 75 X 30 ALT. CMTS.")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380,00</t>
        </is>
      </c>
      <c r="F63" s="4" t="inlineStr">
        <is>
          <t>50.00</t>
        </is>
      </c>
    </row>
    <row collapsed="false" customFormat="false" customHeight="false" hidden="false" ht="12.1" outlineLevel="0" r="64">
      <c r="A64" s="5" t="s">
        <f>=HYPERLINK("https://www.leilaoonline.net/lote/detalhe/321980", "056")</f>
      </c>
      <c r="B64" s="4" t="s">
        <f>=HYPERLINK("https://www.leilaoonline.net/lote/detalhe/321980", " Fogão industrial 4 bocas")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500,00</t>
        </is>
      </c>
      <c r="F64" s="4" t="inlineStr">
        <is>
          <t>50.00</t>
        </is>
      </c>
    </row>
    <row collapsed="false" customFormat="false" customHeight="false" hidden="false" ht="12.1" outlineLevel="0" r="65">
      <c r="A65" s="5" t="s">
        <f>=HYPERLINK("https://www.leilaoonline.net/lote/detalhe/322462", "057")</f>
      </c>
      <c r="B65" s="4" t="s">
        <f>=HYPERLINK("https://www.leilaoonline.net/lote/detalhe/322462", " 01 UN. PALETEIRA - LARGURA 68 CM. - no estado , necessário pequenos reparos")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500,00</t>
        </is>
      </c>
      <c r="F65" s="4" t="inlineStr">
        <is>
          <t>50.00</t>
        </is>
      </c>
    </row>
    <row collapsed="false" customFormat="false" customHeight="false" hidden="false" ht="12.1" outlineLevel="0" r="66">
      <c r="A66" s="5" t="s">
        <f>=HYPERLINK("https://www.leilaoonline.net/lote/detalhe/322458", "058")</f>
      </c>
      <c r="B66" s="4" t="s">
        <f>=HYPERLINK("https://www.leilaoonline.net/lote/detalhe/322458", " 01 UN. PALETEIRA - LARGURA 68 CM. - no estado , necessário pequenos reparos")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500,00</t>
        </is>
      </c>
      <c r="F66" s="4" t="inlineStr">
        <is>
          <t>50.00</t>
        </is>
      </c>
    </row>
    <row collapsed="false" customFormat="false" customHeight="false" hidden="false" ht="12.1" outlineLevel="0" r="67">
      <c r="A67" s="5" t="s">
        <f>=HYPERLINK("https://www.leilaoonline.net/lote/detalhe/322463", "059")</f>
      </c>
      <c r="B67" s="4" t="s">
        <f>=HYPERLINK("https://www.leilaoonline.net/lote/detalhe/322463", " 01 UN. PALETEIRA - LARGURA 68 CM. - no estado , necessário pequenos reparos")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500,00</t>
        </is>
      </c>
      <c r="F67" s="4" t="inlineStr">
        <is>
          <t>50.00</t>
        </is>
      </c>
    </row>
    <row collapsed="false" customFormat="false" customHeight="false" hidden="false" ht="12.1" outlineLevel="0" r="68">
      <c r="A68" s="5" t="s">
        <f>=HYPERLINK("https://www.leilaoonline.net/lote/detalhe/322465", "060")</f>
      </c>
      <c r="B68" s="4" t="s">
        <f>=HYPERLINK("https://www.leilaoonline.net/lote/detalhe/322465", " 01 UN. PALETEIRA - LARGURA 68 CM. - no estado , necessário pequenos reparos")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500,00</t>
        </is>
      </c>
      <c r="F68" s="4" t="inlineStr">
        <is>
          <t>50.00</t>
        </is>
      </c>
    </row>
    <row collapsed="false" customFormat="false" customHeight="false" hidden="false" ht="12.1" outlineLevel="0" r="69">
      <c r="A69" s="5" t="s">
        <f>=HYPERLINK("https://www.leilaoonline.net/lote/detalhe/322467", "061")</f>
      </c>
      <c r="B69" s="4" t="s">
        <f>=HYPERLINK("https://www.leilaoonline.net/lote/detalhe/322467", " 01 UN. PALETEIRA - LARGURA 68 CM. - no estado , necessário pequenos reparos")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500,00</t>
        </is>
      </c>
      <c r="F69" s="4" t="inlineStr">
        <is>
          <t>50.00</t>
        </is>
      </c>
    </row>
    <row collapsed="false" customFormat="false" customHeight="false" hidden="false" ht="12.1" outlineLevel="0" r="70">
      <c r="A70" s="5" t="s">
        <f>=HYPERLINK("https://www.leilaoonline.net/lote/detalhe/321986", "062")</f>
      </c>
      <c r="B70" s="4" t="s">
        <f>=HYPERLINK("https://www.leilaoonline.net/lote/detalhe/321986", " Mesa para lavagem de pecas em aço inoxidável dimensões 1,00 x 1,00 m")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200,00</t>
        </is>
      </c>
      <c r="F70" s="4" t="inlineStr">
        <is>
          <t>50.00</t>
        </is>
      </c>
    </row>
    <row collapsed="false" customFormat="false" customHeight="false" hidden="false" ht="12.1" outlineLevel="0" r="71">
      <c r="A71" s="5" t="s">
        <f>=HYPERLINK("https://www.leilaoonline.net/lote/detalhe/321985", "065")</f>
      </c>
      <c r="B71" s="4" t="s">
        <f>=HYPERLINK("https://www.leilaoonline.net/lote/detalhe/321985", " 04 un. frezers – 2 horizontais e 2 verticais")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750,00</t>
        </is>
      </c>
      <c r="F71" s="4" t="inlineStr">
        <is>
          <t>100.00</t>
        </is>
      </c>
    </row>
    <row collapsed="false" customFormat="false" customHeight="false" hidden="false" ht="12.1" outlineLevel="0" r="72">
      <c r="A72" s="5" t="s">
        <f>=HYPERLINK("https://www.leilaoonline.net/lote/detalhe/322466", "066")</f>
      </c>
      <c r="B72" s="4" t="s">
        <f>=HYPERLINK("https://www.leilaoonline.net/lote/detalhe/322466", " 01 UN. PALETEIRA - LARGURA 53 CM. - no estado , necessário pequenos reparos")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500,00</t>
        </is>
      </c>
      <c r="F72" s="4" t="inlineStr">
        <is>
          <t>50.00</t>
        </is>
      </c>
    </row>
    <row collapsed="false" customFormat="false" customHeight="false" hidden="false" ht="12.1" outlineLevel="0" r="73">
      <c r="A73" s="5" t="s">
        <f>=HYPERLINK("https://www.leilaoonline.net/lote/detalhe/322468", "067")</f>
      </c>
      <c r="B73" s="4" t="s">
        <f>=HYPERLINK("https://www.leilaoonline.net/lote/detalhe/322468", " 01 UN. PALETEIRA - LARGURA 68 CM. - no estado , necessário pequenos reparos")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500,00</t>
        </is>
      </c>
      <c r="F73" s="4" t="inlineStr">
        <is>
          <t>50.00</t>
        </is>
      </c>
    </row>
    <row collapsed="false" customFormat="false" customHeight="false" hidden="false" ht="12.1" outlineLevel="0" r="74">
      <c r="A74" s="5" t="s">
        <f>=HYPERLINK("https://www.leilaoonline.net/lote/detalhe/322460", "068")</f>
      </c>
      <c r="B74" s="4" t="s">
        <f>=HYPERLINK("https://www.leilaoonline.net/lote/detalhe/322460", " 01 un. cesto metálico galvanizadp - abre/fecha - dimensões : 80 x 110 x 110 cmts na altura")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50,00</t>
        </is>
      </c>
      <c r="F74" s="4" t="inlineStr">
        <is>
          <t>20.00</t>
        </is>
      </c>
    </row>
    <row collapsed="false" customFormat="false" customHeight="false" hidden="false" ht="12.1" outlineLevel="0" r="75">
      <c r="A75" s="5" t="s">
        <f>=HYPERLINK("https://www.leilaoonline.net/lote/detalhe/322464", "069")</f>
      </c>
      <c r="B75" s="4" t="s">
        <f>=HYPERLINK("https://www.leilaoonline.net/lote/detalhe/322464", " 03 un. pistões curso aproximadamente 12 cmts x diâmetro 1" e outras peças acompanham")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100,00</t>
        </is>
      </c>
      <c r="F75" s="4" t="inlineStr">
        <is>
          <t>30.00</t>
        </is>
      </c>
    </row>
    <row collapsed="false" customFormat="false" customHeight="false" hidden="false" ht="12.1" outlineLevel="0" r="76">
      <c r="A76" s="5" t="s">
        <f>=HYPERLINK("https://www.leilaoonline.net/lote/detalhe/322461", "070")</f>
      </c>
      <c r="B76" s="4" t="s">
        <f>=HYPERLINK("https://www.leilaoonline.net/lote/detalhe/322461", " Vários componentes elétricos")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350,00</t>
        </is>
      </c>
      <c r="F76" s="4" t="inlineStr">
        <is>
          <t>30.00</t>
        </is>
      </c>
    </row>
    <row collapsed="false" customFormat="false" customHeight="false" hidden="false" ht="12.1" outlineLevel="0" r="77">
      <c r="A77" s="5" t="s">
        <f>=HYPERLINK("https://www.leilaoonline.net/lote/detalhe/321988", "072")</f>
      </c>
      <c r="B77" s="4" t="s">
        <f>=HYPERLINK("https://www.leilaoonline.net/lote/detalhe/321988", "8 pçs. Pallet de contenção para 4 tambores")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900,00</t>
        </is>
      </c>
      <c r="F77" s="4" t="inlineStr">
        <is>
          <t>100.00</t>
        </is>
      </c>
    </row>
    <row collapsed="false" customFormat="false" customHeight="false" hidden="false" ht="12.1" outlineLevel="0" r="78">
      <c r="A78" s="5" t="s">
        <f>=HYPERLINK("https://www.leilaoonline.net/lote/detalhe/321989", "088")</f>
      </c>
      <c r="B78" s="4" t="s">
        <f>=HYPERLINK("https://www.leilaoonline.net/lote/detalhe/321989", " Abraçadeira em aço Inox e 8 válvulas em aço inox")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650,00</t>
        </is>
      </c>
      <c r="F78" s="4" t="inlineStr">
        <is>
          <t>100.00</t>
        </is>
      </c>
    </row>
    <row collapsed="false" customFormat="false" customHeight="false" hidden="false" ht="12.1" outlineLevel="0" r="79">
      <c r="A79" s="5" t="s">
        <f>=HYPERLINK("https://www.leilaoonline.net/lote/detalhe/321990", "093")</f>
      </c>
      <c r="B79" s="4" t="s">
        <f>=HYPERLINK("https://www.leilaoonline.net/lote/detalhe/321990", " 02 un. Armário medidas 1.45 largura x 2 m de altura x 52 cm profundidade. sendo com 24 gavetas dimensões largura 45 cm x 50 cm profundidade e 20 cm profundidade")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1.200,00</t>
        </is>
      </c>
      <c r="F79" s="4" t="inlineStr">
        <is>
          <t>100.00</t>
        </is>
      </c>
    </row>
    <row collapsed="false" customFormat="false" customHeight="false" hidden="false" ht="12.1" outlineLevel="0" r="80">
      <c r="A80" s="5" t="s">
        <f>=HYPERLINK("https://www.leilaoonline.net/lote/detalhe/321991", "099")</f>
      </c>
      <c r="B80" s="4" t="s">
        <f>=HYPERLINK("https://www.leilaoonline.net/lote/detalhe/321991", "01 un. Escadas em alumínio altura 3.2 m 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1.900,00</t>
        </is>
      </c>
      <c r="F80" s="4" t="inlineStr">
        <is>
          <t>50.00</t>
        </is>
      </c>
    </row>
    <row collapsed="false" customFormat="false" customHeight="false" hidden="false" ht="12.1" outlineLevel="0" r="81">
      <c r="A81" s="5" t="s">
        <f>=HYPERLINK("https://www.leilaoonline.net/lote/detalhe/321996", "115")</f>
      </c>
      <c r="B81" s="4" t="s">
        <f>=HYPERLINK("https://www.leilaoonline.net/lote/detalhe/321996", " 1 Prateleira em aco carbono, ( reforcada) dimensoes altura 1.60 mts x 3.2 mts x 50 cmts")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800,00</t>
        </is>
      </c>
      <c r="F81" s="4" t="inlineStr">
        <is>
          <t>100.00</t>
        </is>
      </c>
    </row>
    <row collapsed="false" customFormat="false" customHeight="false" hidden="false" ht="12.1" outlineLevel="0" r="82">
      <c r="A82" s="5" t="s">
        <f>=HYPERLINK("https://www.leilaoonline.net/lote/detalhe/321993", "117")</f>
      </c>
      <c r="B82" s="4" t="s">
        <f>=HYPERLINK("https://www.leilaoonline.net/lote/detalhe/321993", " Amplificador Servo drive marca Fanuc")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2.500,00</t>
        </is>
      </c>
      <c r="F82" s="4" t="inlineStr">
        <is>
          <t>250.00</t>
        </is>
      </c>
    </row>
    <row collapsed="false" customFormat="false" customHeight="false" hidden="false" ht="12.1" outlineLevel="0" r="83">
      <c r="A83" s="5" t="s">
        <f>=HYPERLINK("https://www.leilaoonline.net/lote/detalhe/321997", "120")</f>
      </c>
      <c r="B83" s="4" t="s">
        <f>=HYPERLINK("https://www.leilaoonline.net/lote/detalhe/321997", " 02 unidades Maquinas seladoras para embalagens plásticas")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290,00</t>
        </is>
      </c>
      <c r="F83" s="4" t="inlineStr">
        <is>
          <t>50.00</t>
        </is>
      </c>
    </row>
    <row collapsed="false" customFormat="false" customHeight="false" hidden="false" ht="12.1" outlineLevel="0" r="84">
      <c r="A84" s="5" t="s">
        <f>=HYPERLINK("https://www.leilaoonline.net/lote/detalhe/321995", "128")</f>
      </c>
      <c r="B84" s="4" t="s">
        <f>=HYPERLINK("https://www.leilaoonline.net/lote/detalhe/321995", " Braco articulado com pe direito de poste de 3 mts diametro 30cmts")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1.300,00</t>
        </is>
      </c>
      <c r="F84" s="4" t="inlineStr">
        <is>
          <t>200.00</t>
        </is>
      </c>
    </row>
    <row collapsed="false" customFormat="false" customHeight="false" hidden="false" ht="12.1" outlineLevel="0" r="85">
      <c r="A85" s="5" t="s">
        <f>=HYPERLINK("https://www.leilaoonline.net/lote/detalhe/322068", "131")</f>
      </c>
      <c r="B85" s="4" t="s">
        <f>=HYPERLINK("https://www.leilaoonline.net/lote/detalhe/322068", " Carrinho para oxigênio ou afins")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100,00</t>
        </is>
      </c>
      <c r="F85" s="4" t="inlineStr">
        <is>
          <t>50.00</t>
        </is>
      </c>
    </row>
    <row collapsed="false" customFormat="false" customHeight="false" hidden="false" ht="12.1" outlineLevel="0" r="86">
      <c r="A86" s="5" t="s">
        <f>=HYPERLINK("https://www.leilaoonline.net/lote/detalhe/321998", "132")</f>
      </c>
      <c r="B86" s="4" t="s">
        <f>=HYPERLINK("https://www.leilaoonline.net/lote/detalhe/321998", "08 unidades Corrimão de inox tubular comprimento aprox. 3 mts")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1.900,00</t>
        </is>
      </c>
      <c r="F86" s="4" t="inlineStr">
        <is>
          <t>100.00</t>
        </is>
      </c>
    </row>
    <row collapsed="false" customFormat="false" customHeight="false" hidden="false" ht="12.1" outlineLevel="0" r="87">
      <c r="A87" s="5" t="s">
        <f>=HYPERLINK("https://www.leilaoonline.net/lote/detalhe/322045", "134")</f>
      </c>
      <c r="B87" s="4" t="s">
        <f>=HYPERLINK("https://www.leilaoonline.net/lote/detalhe/322045", " Portao de ferro dimensao: comprimento 2.1x altura 2.1 mts com dois rodízios peso")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250,00</t>
        </is>
      </c>
      <c r="F87" s="4" t="inlineStr">
        <is>
          <t>50.00</t>
        </is>
      </c>
    </row>
    <row collapsed="false" customFormat="false" customHeight="false" hidden="false" ht="12.1" outlineLevel="0" r="88">
      <c r="A88" s="5" t="s">
        <f>=HYPERLINK("https://www.leilaoonline.net/lote/detalhe/322046", "137")</f>
      </c>
      <c r="B88" s="4" t="s">
        <f>=HYPERLINK("https://www.leilaoonline.net/lote/detalhe/322046", "INVERSOR DE FREQUENCIA WEG  CFW 700  22v")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2.000,00</t>
        </is>
      </c>
      <c r="F88" s="4" t="inlineStr">
        <is>
          <t>250.00</t>
        </is>
      </c>
    </row>
    <row collapsed="false" customFormat="false" customHeight="false" hidden="false" ht="12.1" outlineLevel="0" r="89">
      <c r="A89" s="5" t="s">
        <f>=HYPERLINK("https://www.leilaoonline.net/lote/detalhe/321999", "138")</f>
      </c>
      <c r="B89" s="4" t="s">
        <f>=HYPERLINK("https://www.leilaoonline.net/lote/detalhe/321999", "EMBUTIDORA METALOGRAFICA")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500,00</t>
        </is>
      </c>
      <c r="F89" s="4" t="inlineStr">
        <is>
          <t>250.00</t>
        </is>
      </c>
    </row>
    <row collapsed="false" customFormat="false" customHeight="false" hidden="false" ht="12.1" outlineLevel="0" r="90">
      <c r="A90" s="5" t="s">
        <f>=HYPERLINK("https://www.leilaoonline.net/lote/detalhe/322000", "139")</f>
      </c>
      <c r="B90" s="4" t="s">
        <f>=HYPERLINK("https://www.leilaoonline.net/lote/detalhe/322000", "EMGATE")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100,00</t>
        </is>
      </c>
      <c r="F90" s="4" t="inlineStr">
        <is>
          <t>50.00</t>
        </is>
      </c>
    </row>
    <row collapsed="false" customFormat="false" customHeight="false" hidden="false" ht="12.1" outlineLevel="0" r="91">
      <c r="A91" s="5" t="s">
        <f>=HYPERLINK("https://www.leilaoonline.net/lote/detalhe/322062", "140")</f>
      </c>
      <c r="B91" s="4" t="s">
        <f>=HYPERLINK("https://www.leilaoonline.net/lote/detalhe/322062", "06 PAINÉIS DIVERSOS E INVERSOR DE FREQUENCIA WEG  CFW 700  22v")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2.300,00</t>
        </is>
      </c>
      <c r="F91" s="4" t="inlineStr">
        <is>
          <t>250.00</t>
        </is>
      </c>
    </row>
    <row collapsed="false" customFormat="false" customHeight="false" hidden="false" ht="12.1" outlineLevel="0" r="92">
      <c r="A92" s="5" t="s">
        <f>=HYPERLINK("https://www.leilaoonline.net/lote/detalhe/322001", "142")</f>
      </c>
      <c r="B92" s="4" t="s">
        <f>=HYPERLINK("https://www.leilaoonline.net/lote/detalhe/322001", "ESCADA DE FERRO DE ALUMÍNIO ALTURA 1,2 MTS X  ,070 LARGURA")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200,00</t>
        </is>
      </c>
      <c r="F92" s="4" t="inlineStr">
        <is>
          <t>50.00</t>
        </is>
      </c>
    </row>
    <row collapsed="false" customFormat="false" customHeight="false" hidden="false" ht="12.1" outlineLevel="0" r="93">
      <c r="A93" s="5" t="s">
        <f>=HYPERLINK("https://www.leilaoonline.net/lote/detalhe/322003", "147")</f>
      </c>
      <c r="B93" s="4" t="s">
        <f>=HYPERLINK("https://www.leilaoonline.net/lote/detalhe/322003", " CARRINHO PORTA FERRAMENTAS COM RODIZIOS 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300,00</t>
        </is>
      </c>
      <c r="F93" s="4" t="inlineStr">
        <is>
          <t>100.00</t>
        </is>
      </c>
    </row>
    <row collapsed="false" customFormat="false" customHeight="false" hidden="false" ht="12.1" outlineLevel="0" r="94">
      <c r="A94" s="5" t="s">
        <f>=HYPERLINK("https://www.leilaoonline.net/lote/detalhe/322004", "148")</f>
      </c>
      <c r="B94" s="4" t="s">
        <f>=HYPERLINK("https://www.leilaoonline.net/lote/detalhe/322004", " 02 UN. MANCAIS")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200,00</t>
        </is>
      </c>
      <c r="F94" s="4" t="inlineStr">
        <is>
          <t>50.00</t>
        </is>
      </c>
    </row>
    <row collapsed="false" customFormat="false" customHeight="false" hidden="false" ht="12.1" outlineLevel="0" r="95">
      <c r="A95" s="5" t="s">
        <f>=HYPERLINK("https://www.leilaoonline.net/lote/detalhe/322002", "149")</f>
      </c>
      <c r="B95" s="4" t="s">
        <f>=HYPERLINK("https://www.leilaoonline.net/lote/detalhe/322002", " MESA EM AÇO CARBONO DIMENSÕES 1.7MTS X 0,70MTS COM GAVETA")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300,00</t>
        </is>
      </c>
      <c r="F95" s="4" t="inlineStr">
        <is>
          <t>50.00</t>
        </is>
      </c>
    </row>
    <row collapsed="false" customFormat="false" customHeight="false" hidden="false" ht="12.1" outlineLevel="0" r="96">
      <c r="A96" s="5" t="s">
        <f>=HYPERLINK("https://www.leilaoonline.net/lote/detalhe/322069", "150")</f>
      </c>
      <c r="B96" s="4" t="s">
        <f>=HYPERLINK("https://www.leilaoonline.net/lote/detalhe/322069", " 02 UN GRIFOS NUMERO 18 E 24 - GEDORE")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200,00</t>
        </is>
      </c>
      <c r="F96" s="4" t="inlineStr">
        <is>
          <t>50.00</t>
        </is>
      </c>
    </row>
    <row collapsed="false" customFormat="false" customHeight="false" hidden="false" ht="12.1" outlineLevel="0" r="97">
      <c r="A97" s="5" t="s">
        <f>=HYPERLINK("https://www.leilaoonline.net/lote/detalhe/322005", "153")</f>
      </c>
      <c r="B97" s="4" t="s">
        <f>=HYPERLINK("https://www.leilaoonline.net/lote/detalhe/322005", "CARRINHO SUPORTE PARA COLETA DE LIXO")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150,00</t>
        </is>
      </c>
      <c r="F97" s="4" t="inlineStr">
        <is>
          <t>20.00</t>
        </is>
      </c>
    </row>
    <row collapsed="false" customFormat="false" customHeight="false" hidden="false" ht="12.1" outlineLevel="0" r="98">
      <c r="A98" s="5" t="s">
        <f>=HYPERLINK("https://www.leilaoonline.net/lote/detalhe/322063", "155")</f>
      </c>
      <c r="B98" s="4" t="s">
        <f>=HYPERLINK("https://www.leilaoonline.net/lote/detalhe/322063", "10 PRATELEIRAS  - 2,60 ALT   - 7 BANDEJAS 33X80")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1.900,00</t>
        </is>
      </c>
      <c r="F98" s="4" t="inlineStr">
        <is>
          <t>100.00</t>
        </is>
      </c>
    </row>
    <row collapsed="false" customFormat="false" customHeight="false" hidden="false" ht="12.1" outlineLevel="0" r="99">
      <c r="A99" s="5" t="s">
        <f>=HYPERLINK("https://www.leilaoonline.net/lote/detalhe/322064", "156")</f>
      </c>
      <c r="B99" s="4" t="s">
        <f>=HYPERLINK("https://www.leilaoonline.net/lote/detalhe/322064", " 05 PRATELEIRAS   - 2,35 ALT   - 5 BANDEJAS 45X92")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900,00</t>
        </is>
      </c>
      <c r="F99" s="4" t="inlineStr">
        <is>
          <t>50.00</t>
        </is>
      </c>
    </row>
    <row collapsed="false" customFormat="false" customHeight="false" hidden="false" ht="12.1" outlineLevel="0" r="100">
      <c r="A100" s="5" t="s">
        <f>=HYPERLINK("https://www.leilaoonline.net/lote/detalhe/322015", "161")</f>
      </c>
      <c r="B100" s="4" t="s">
        <f>=HYPERLINK("https://www.leilaoonline.net/lote/detalhe/322015", " 2 MESAS EM FERRO/INOX DIMENSÃOES 90CM X 1,5 MTS.")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500,00</t>
        </is>
      </c>
      <c r="F100" s="4" t="inlineStr">
        <is>
          <t>50.00</t>
        </is>
      </c>
    </row>
    <row collapsed="false" customFormat="false" customHeight="false" hidden="false" ht="12.1" outlineLevel="0" r="101">
      <c r="A101" s="5" t="s">
        <f>=HYPERLINK("https://www.leilaoonline.net/lote/detalhe/322006", "162")</f>
      </c>
      <c r="B101" s="4" t="s">
        <f>=HYPERLINK("https://www.leilaoonline.net/lote/detalhe/322006", " APROX. 20 UN. MANÔMETROS EM AÇO INOX")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300,00</t>
        </is>
      </c>
      <c r="F101" s="4" t="inlineStr">
        <is>
          <t>50.00</t>
        </is>
      </c>
    </row>
    <row collapsed="false" customFormat="false" customHeight="false" hidden="false" ht="12.1" outlineLevel="0" r="102">
      <c r="A102" s="5" t="s">
        <f>=HYPERLINK("https://www.leilaoonline.net/lote/detalhe/322009", "165")</f>
      </c>
      <c r="B102" s="4" t="s">
        <f>=HYPERLINK("https://www.leilaoonline.net/lote/detalhe/322009", " 03 mesas em madeira maciça com revestimento de chapa de aço ( dimensões Aprox 1 MT x 2.5 Mts)")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1.200,00</t>
        </is>
      </c>
      <c r="F102" s="4" t="inlineStr">
        <is>
          <t>50.00</t>
        </is>
      </c>
    </row>
    <row collapsed="false" customFormat="false" customHeight="false" hidden="false" ht="12.1" outlineLevel="0" r="103">
      <c r="A103" s="5" t="s">
        <f>=HYPERLINK("https://www.leilaoonline.net/lote/detalhe/322014", "167")</f>
      </c>
      <c r="B103" s="4" t="s">
        <f>=HYPERLINK("https://www.leilaoonline.net/lote/detalhe/322014", " Mesa com esmeril com motor Weg sendo a mesa com 60 x 70 cmts")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400,00</t>
        </is>
      </c>
      <c r="F103" s="4" t="inlineStr">
        <is>
          <t>50.00</t>
        </is>
      </c>
    </row>
    <row collapsed="false" customFormat="false" customHeight="false" hidden="false" ht="12.1" outlineLevel="0" r="104">
      <c r="A104" s="5" t="s">
        <f>=HYPERLINK("https://www.leilaoonline.net/lote/detalhe/322012", "170")</f>
      </c>
      <c r="B104" s="4" t="s">
        <f>=HYPERLINK("https://www.leilaoonline.net/lote/detalhe/322012", " 03 UN TAMBORES PARA RODA M/BEZ - 10 FUROS")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600,00</t>
        </is>
      </c>
      <c r="F104" s="4" t="inlineStr">
        <is>
          <t>50.00</t>
        </is>
      </c>
    </row>
    <row collapsed="false" customFormat="false" customHeight="false" hidden="false" ht="12.1" outlineLevel="0" r="105">
      <c r="A105" s="5" t="s">
        <f>=HYPERLINK("https://www.leilaoonline.net/lote/detalhe/322007", "171")</f>
      </c>
      <c r="B105" s="4" t="s">
        <f>=HYPERLINK("https://www.leilaoonline.net/lote/detalhe/322007", " 02 TESOURAS  PARA CORTAR CHAPA")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450,00</t>
        </is>
      </c>
      <c r="F105" s="4" t="inlineStr">
        <is>
          <t>30.00</t>
        </is>
      </c>
    </row>
    <row collapsed="false" customFormat="false" customHeight="false" hidden="false" ht="12.1" outlineLevel="0" r="106">
      <c r="A106" s="5" t="s">
        <f>=HYPERLINK("https://www.leilaoonline.net/lote/detalhe/322019", "177")</f>
      </c>
      <c r="B106" s="4" t="s">
        <f>=HYPERLINK("https://www.leilaoonline.net/lote/detalhe/322019", " 5 paletes de contenção dimensões dimensões internas 1.25 x 1.25 mts")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900,00</t>
        </is>
      </c>
      <c r="F106" s="4" t="inlineStr">
        <is>
          <t>50.00</t>
        </is>
      </c>
    </row>
    <row collapsed="false" customFormat="false" customHeight="false" hidden="false" ht="12.1" outlineLevel="0" r="107">
      <c r="A107" s="5" t="s">
        <f>=HYPERLINK("https://www.leilaoonline.net/lote/detalhe/322018", "180")</f>
      </c>
      <c r="B107" s="4" t="s">
        <f>=HYPERLINK("https://www.leilaoonline.net/lote/detalhe/322018", "01 UN. Exaustor de névoa marca Dellbro modelo 595")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1.500,00</t>
        </is>
      </c>
      <c r="F107" s="4" t="inlineStr">
        <is>
          <t>500.00</t>
        </is>
      </c>
    </row>
    <row collapsed="false" customFormat="false" customHeight="false" hidden="false" ht="12.1" outlineLevel="0" r="108">
      <c r="A108" s="5" t="s">
        <f>=HYPERLINK("https://www.leilaoonline.net/lote/detalhe/322065", "181")</f>
      </c>
      <c r="B108" s="4" t="s">
        <f>=HYPERLINK("https://www.leilaoonline.net/lote/detalhe/322065", "01 UN. Exaustor de névoa marca Dellbro modelo 595")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1.500,00</t>
        </is>
      </c>
      <c r="F108" s="4" t="inlineStr">
        <is>
          <t>500.00</t>
        </is>
      </c>
    </row>
    <row collapsed="false" customFormat="false" customHeight="false" hidden="false" ht="12.1" outlineLevel="0" r="109">
      <c r="A109" s="5" t="s">
        <f>=HYPERLINK("https://www.leilaoonline.net/lote/detalhe/322066", "182")</f>
      </c>
      <c r="B109" s="4" t="s">
        <f>=HYPERLINK("https://www.leilaoonline.net/lote/detalhe/322066", "01 UN. Exaustor de névoa marca Dellbro modelo 595")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1.500,00</t>
        </is>
      </c>
      <c r="F109" s="4" t="inlineStr">
        <is>
          <t>500.00</t>
        </is>
      </c>
    </row>
    <row collapsed="false" customFormat="false" customHeight="false" hidden="false" ht="12.1" outlineLevel="0" r="110">
      <c r="A110" s="5" t="s">
        <f>=HYPERLINK("https://www.leilaoonline.net/lote/detalhe/322013", "183")</f>
      </c>
      <c r="B110" s="4" t="s">
        <f>=HYPERLINK("https://www.leilaoonline.net/lote/detalhe/322013", " Cavalete com roldana superior 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200,00</t>
        </is>
      </c>
      <c r="F110" s="4" t="inlineStr">
        <is>
          <t>50.00</t>
        </is>
      </c>
    </row>
    <row collapsed="false" customFormat="false" customHeight="false" hidden="false" ht="12.1" outlineLevel="0" r="111">
      <c r="A111" s="5" t="s">
        <f>=HYPERLINK("https://www.leilaoonline.net/lote/detalhe/322017", "184")</f>
      </c>
      <c r="B111" s="4" t="s">
        <f>=HYPERLINK("https://www.leilaoonline.net/lote/detalhe/322017", " Aprox. 300 kg Material para desmonte ( garimpo)")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900,00</t>
        </is>
      </c>
      <c r="F111" s="4" t="inlineStr">
        <is>
          <t>100.00</t>
        </is>
      </c>
    </row>
    <row collapsed="false" customFormat="false" customHeight="false" hidden="false" ht="12.1" outlineLevel="0" r="112">
      <c r="A112" s="5" t="s">
        <f>=HYPERLINK("https://www.leilaoonline.net/lote/detalhe/322011", "187")</f>
      </c>
      <c r="B112" s="4" t="s">
        <f>=HYPERLINK("https://www.leilaoonline.net/lote/detalhe/322011", " Exaustor diâmetro interno 70 cmts c motor de 1.5 CV")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400,00</t>
        </is>
      </c>
      <c r="F112" s="4" t="inlineStr">
        <is>
          <t>30.00</t>
        </is>
      </c>
    </row>
    <row collapsed="false" customFormat="false" customHeight="false" hidden="false" ht="12.1" outlineLevel="0" r="113">
      <c r="A113" s="5" t="s">
        <f>=HYPERLINK("https://www.leilaoonline.net/lote/detalhe/322060", "189")</f>
      </c>
      <c r="B113" s="4" t="s">
        <f>=HYPERLINK("https://www.leilaoonline.net/lote/detalhe/322060", " 2 bancadas de ferro , sendo 1 com dimensões: 0,90 cmts x 1,20 mts e outra 1.2 MT x 0,60 cmts sendo esta com chapa de 7 mmm toda reforçada 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400,00</t>
        </is>
      </c>
      <c r="F113" s="4" t="inlineStr">
        <is>
          <t>50.00</t>
        </is>
      </c>
    </row>
    <row collapsed="false" customFormat="false" customHeight="false" hidden="false" ht="12.1" outlineLevel="0" r="114">
      <c r="A114" s="5" t="s">
        <f>=HYPERLINK("https://www.leilaoonline.net/lote/detalhe/322059", "191")</f>
      </c>
      <c r="B114" s="4" t="s">
        <f>=HYPERLINK("https://www.leilaoonline.net/lote/detalhe/322059", " 2 armários com 36 gavetas cada um ( altura 1.9 x largura de 0,90 x 0,45 mts )")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850,00</t>
        </is>
      </c>
      <c r="F114" s="4" t="inlineStr">
        <is>
          <t>50.00</t>
        </is>
      </c>
    </row>
    <row collapsed="false" customFormat="false" customHeight="false" hidden="false" ht="12.1" outlineLevel="0" r="115">
      <c r="A115" s="5" t="s">
        <f>=HYPERLINK("https://www.leilaoonline.net/lote/detalhe/322008", "192")</f>
      </c>
      <c r="B115" s="4" t="s">
        <f>=HYPERLINK("https://www.leilaoonline.net/lote/detalhe/322008", " 9 prateleiras sendo : 1 ( 0,90 x 0,30 x 2,0 mts altura) 1 ( 0,90 x 0,60 x 1,60 mts altura ) , 2 com 0,90x 0,60 x 1.6 mts de altura- , 1 com 0,90 x 0,60 x 2,0 mts de altura , 2 com 0,60 x 0,90 x 1,30 mts de altura , 2 com 0,50 x 1 ,0 x 2,0 mts de altura . 3 arquivos de aço com 3 gaveta , 30 cadeiras")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2.500,00</t>
        </is>
      </c>
      <c r="F115" s="4" t="inlineStr">
        <is>
          <t>100.00</t>
        </is>
      </c>
    </row>
    <row collapsed="false" customFormat="false" customHeight="false" hidden="false" ht="12.1" outlineLevel="0" r="116">
      <c r="A116" s="5" t="s">
        <f>=HYPERLINK("https://www.leilaoonline.net/lote/detalhe/322016", "196")</f>
      </c>
      <c r="B116" s="4" t="s">
        <f>=HYPERLINK("https://www.leilaoonline.net/lote/detalhe/322016", " Prensinha hidráulica manual , sendo que acompanha uma mesa de aço")</f>
      </c>
      <c r="C116" s="4" t="inlineStr">
        <is>
          <t>Não vendido</t>
        </is>
      </c>
      <c r="D116" s="4" t="inlineStr">
        <is>
          <t>0</t>
        </is>
      </c>
      <c r="E116" s="5" t="inlineStr">
        <is>
          <t>700,00</t>
        </is>
      </c>
      <c r="F116" s="4" t="inlineStr">
        <is>
          <t>30.00</t>
        </is>
      </c>
    </row>
    <row collapsed="false" customFormat="false" customHeight="false" hidden="false" ht="12.1" outlineLevel="0" r="117">
      <c r="A117" s="5" t="s">
        <f>=HYPERLINK("https://www.leilaoonline.net/lote/detalhe/322022", "198")</f>
      </c>
      <c r="B117" s="4" t="s">
        <f>=HYPERLINK("https://www.leilaoonline.net/lote/detalhe/322022", " Prensinha hidráulica manual curso 200mm , acompanha uma mesa")</f>
      </c>
      <c r="C117" s="4" t="inlineStr">
        <is>
          <t>Não vendido</t>
        </is>
      </c>
      <c r="D117" s="4" t="inlineStr">
        <is>
          <t>0</t>
        </is>
      </c>
      <c r="E117" s="5" t="inlineStr">
        <is>
          <t>700,00</t>
        </is>
      </c>
      <c r="F117" s="4" t="inlineStr">
        <is>
          <t>50.00</t>
        </is>
      </c>
    </row>
    <row collapsed="false" customFormat="false" customHeight="false" hidden="false" ht="12.1" outlineLevel="0" r="118">
      <c r="A118" s="5" t="s">
        <f>=HYPERLINK("https://www.leilaoonline.net/lote/detalhe/322020", "200")</f>
      </c>
      <c r="B118" s="4" t="s">
        <f>=HYPERLINK("https://www.leilaoonline.net/lote/detalhe/322020", " Exaustor marca Higrotec, vazão 600 m3/ hr com motor Weg de 2 cv")</f>
      </c>
      <c r="C118" s="4" t="inlineStr">
        <is>
          <t>Não vendido</t>
        </is>
      </c>
      <c r="D118" s="4" t="inlineStr">
        <is>
          <t>0</t>
        </is>
      </c>
      <c r="E118" s="5" t="inlineStr">
        <is>
          <t>400,00</t>
        </is>
      </c>
      <c r="F118" s="4" t="inlineStr">
        <is>
          <t>50.00</t>
        </is>
      </c>
    </row>
    <row collapsed="false" customFormat="false" customHeight="false" hidden="false" ht="12.1" outlineLevel="0" r="119">
      <c r="A119" s="5" t="s">
        <f>=HYPERLINK("https://www.leilaoonline.net/lote/detalhe/322010", "203")</f>
      </c>
      <c r="B119" s="4" t="s">
        <f>=HYPERLINK("https://www.leilaoonline.net/lote/detalhe/322010", " Estabilizador de voltagem 30 kw")</f>
      </c>
      <c r="C119" s="4" t="inlineStr">
        <is>
          <t>Não vendido</t>
        </is>
      </c>
      <c r="D119" s="4" t="inlineStr">
        <is>
          <t>0</t>
        </is>
      </c>
      <c r="E119" s="5" t="inlineStr">
        <is>
          <t>1.200,00</t>
        </is>
      </c>
      <c r="F119" s="4" t="inlineStr">
        <is>
          <t>50.00</t>
        </is>
      </c>
    </row>
    <row collapsed="false" customFormat="false" customHeight="false" hidden="false" ht="12.1" outlineLevel="0" r="120">
      <c r="A120" s="5" t="s">
        <f>=HYPERLINK("https://www.leilaoonline.net/lote/detalhe/322070", "205")</f>
      </c>
      <c r="B120" s="4" t="s">
        <f>=HYPERLINK("https://www.leilaoonline.net/lote/detalhe/322070", " Paquímetro mitutoyo 600 mm usado ")</f>
      </c>
      <c r="C120" s="4" t="inlineStr">
        <is>
          <t>Não vendido</t>
        </is>
      </c>
      <c r="D120" s="4" t="inlineStr">
        <is>
          <t>0</t>
        </is>
      </c>
      <c r="E120" s="5" t="inlineStr">
        <is>
          <t>1.000,00</t>
        </is>
      </c>
      <c r="F120" s="4" t="inlineStr">
        <is>
          <t>100.00</t>
        </is>
      </c>
    </row>
    <row collapsed="false" customFormat="false" customHeight="false" hidden="false" ht="12.1" outlineLevel="0" r="121">
      <c r="A121" s="5" t="s">
        <f>=HYPERLINK("https://www.leilaoonline.net/lote/detalhe/322023", "206")</f>
      </c>
      <c r="B121" s="4" t="s">
        <f>=HYPERLINK("https://www.leilaoonline.net/lote/detalhe/322023", " Traçador de altura mitutoyo. 600mmm")</f>
      </c>
      <c r="C121" s="4" t="inlineStr">
        <is>
          <t>Não vendido</t>
        </is>
      </c>
      <c r="D121" s="4" t="inlineStr">
        <is>
          <t>0</t>
        </is>
      </c>
      <c r="E121" s="5" t="inlineStr">
        <is>
          <t>500,00</t>
        </is>
      </c>
      <c r="F121" s="4" t="inlineStr">
        <is>
          <t>100.00</t>
        </is>
      </c>
    </row>
    <row collapsed="false" customFormat="false" customHeight="false" hidden="false" ht="12.1" outlineLevel="0" r="122">
      <c r="A122" s="5" t="s">
        <f>=HYPERLINK("https://www.leilaoonline.net/lote/detalhe/322061", "207")</f>
      </c>
      <c r="B122" s="4" t="s">
        <f>=HYPERLINK("https://www.leilaoonline.net/lote/detalhe/322061", " Inversor Power 2HP 380/ 480 V")</f>
      </c>
      <c r="C122" s="4" t="inlineStr">
        <is>
          <t>Não vendido</t>
        </is>
      </c>
      <c r="D122" s="4" t="inlineStr">
        <is>
          <t>0</t>
        </is>
      </c>
      <c r="E122" s="5" t="inlineStr">
        <is>
          <t>1.900,00</t>
        </is>
      </c>
      <c r="F122" s="4" t="inlineStr">
        <is>
          <t>100.00</t>
        </is>
      </c>
    </row>
    <row collapsed="false" customFormat="false" customHeight="false" hidden="false" ht="12.1" outlineLevel="0" r="123">
      <c r="A123" s="5" t="s">
        <f>=HYPERLINK("https://www.leilaoonline.net/lote/detalhe/322029", "208")</f>
      </c>
      <c r="B123" s="4" t="s">
        <f>=HYPERLINK("https://www.leilaoonline.net/lote/detalhe/322029", " 2 Inversores Marca "SEW" 8.8 Kva. 230 v")</f>
      </c>
      <c r="C123" s="4" t="inlineStr">
        <is>
          <t>Não vendido</t>
        </is>
      </c>
      <c r="D123" s="4" t="inlineStr">
        <is>
          <t>0</t>
        </is>
      </c>
      <c r="E123" s="5" t="inlineStr">
        <is>
          <t>3.500,00</t>
        </is>
      </c>
      <c r="F123" s="4" t="inlineStr">
        <is>
          <t>500.00</t>
        </is>
      </c>
    </row>
    <row collapsed="false" customFormat="false" customHeight="false" hidden="false" ht="12.1" outlineLevel="0" r="124">
      <c r="A124" s="5" t="s">
        <f>=HYPERLINK("https://www.leilaoonline.net/lote/detalhe/322034", "210")</f>
      </c>
      <c r="B124" s="4" t="s">
        <f>=HYPERLINK("https://www.leilaoonline.net/lote/detalhe/322034", " Inversor de frequência " Danfos " 5HP 480 V")</f>
      </c>
      <c r="C124" s="4" t="inlineStr">
        <is>
          <t>Não vendido</t>
        </is>
      </c>
      <c r="D124" s="4" t="inlineStr">
        <is>
          <t>0</t>
        </is>
      </c>
      <c r="E124" s="5" t="inlineStr">
        <is>
          <t>900,00</t>
        </is>
      </c>
      <c r="F124" s="4" t="inlineStr">
        <is>
          <t>100.00</t>
        </is>
      </c>
    </row>
    <row collapsed="false" customFormat="false" customHeight="false" hidden="false" ht="12.1" outlineLevel="0" r="125">
      <c r="A125" s="5" t="s">
        <f>=HYPERLINK("https://www.leilaoonline.net/lote/detalhe/322032", "211")</f>
      </c>
      <c r="B125" s="4" t="s">
        <f>=HYPERLINK("https://www.leilaoonline.net/lote/detalhe/322032", " Inversor de frequência marca "SEW" 10 HP 380/ 480 v")</f>
      </c>
      <c r="C125" s="4" t="inlineStr">
        <is>
          <t>Não vendido</t>
        </is>
      </c>
      <c r="D125" s="4" t="inlineStr">
        <is>
          <t>0</t>
        </is>
      </c>
      <c r="E125" s="5" t="inlineStr">
        <is>
          <t>1.500,00</t>
        </is>
      </c>
      <c r="F125" s="4" t="inlineStr">
        <is>
          <t>100.00</t>
        </is>
      </c>
    </row>
    <row collapsed="false" customFormat="false" customHeight="false" hidden="false" ht="12.1" outlineLevel="0" r="126">
      <c r="A126" s="5" t="s">
        <f>=HYPERLINK("https://www.leilaoonline.net/lote/detalhe/322027", "212")</f>
      </c>
      <c r="B126" s="4" t="s">
        <f>=HYPERLINK("https://www.leilaoonline.net/lote/detalhe/322027", " Drive marca " ABB ".")</f>
      </c>
      <c r="C126" s="4" t="inlineStr">
        <is>
          <t>Não vendido</t>
        </is>
      </c>
      <c r="D126" s="4" t="inlineStr">
        <is>
          <t>0</t>
        </is>
      </c>
      <c r="E126" s="5" t="inlineStr">
        <is>
          <t>850,00</t>
        </is>
      </c>
      <c r="F126" s="4" t="inlineStr">
        <is>
          <t>100.00</t>
        </is>
      </c>
    </row>
    <row collapsed="false" customFormat="false" customHeight="false" hidden="false" ht="12.1" outlineLevel="0" r="127">
      <c r="A127" s="5" t="s">
        <f>=HYPERLINK("https://www.leilaoonline.net/lote/detalhe/322026", "215")</f>
      </c>
      <c r="B127" s="4" t="s">
        <f>=HYPERLINK("https://www.leilaoonline.net/lote/detalhe/322026", " Estufa marca " metra " ate 200 graus dimensões ( 50 x 50 x 50 cmts )")</f>
      </c>
      <c r="C127" s="4" t="inlineStr">
        <is>
          <t>Não vendido</t>
        </is>
      </c>
      <c r="D127" s="4" t="inlineStr">
        <is>
          <t>0</t>
        </is>
      </c>
      <c r="E127" s="5" t="inlineStr">
        <is>
          <t>290,00</t>
        </is>
      </c>
      <c r="F127" s="4" t="inlineStr">
        <is>
          <t>50.00</t>
        </is>
      </c>
    </row>
    <row collapsed="false" customFormat="false" customHeight="false" hidden="false" ht="12.1" outlineLevel="0" r="128">
      <c r="A128" s="5" t="s">
        <f>=HYPERLINK("https://www.leilaoonline.net/lote/detalhe/322024", "218")</f>
      </c>
      <c r="B128" s="4" t="s">
        <f>=HYPERLINK("https://www.leilaoonline.net/lote/detalhe/322024", " Tripé em.aluminio reforçado altura 2.5 mts")</f>
      </c>
      <c r="C128" s="4" t="inlineStr">
        <is>
          <t>Não vendido</t>
        </is>
      </c>
      <c r="D128" s="4" t="inlineStr">
        <is>
          <t>0</t>
        </is>
      </c>
      <c r="E128" s="5" t="inlineStr">
        <is>
          <t>350,00</t>
        </is>
      </c>
      <c r="F128" s="4" t="inlineStr">
        <is>
          <t>50.00</t>
        </is>
      </c>
    </row>
    <row collapsed="false" customFormat="false" customHeight="false" hidden="false" ht="12.1" outlineLevel="0" r="129">
      <c r="A129" s="5" t="s">
        <f>=HYPERLINK("https://www.leilaoonline.net/lote/detalhe/322028", "219")</f>
      </c>
      <c r="B129" s="4" t="s">
        <f>=HYPERLINK("https://www.leilaoonline.net/lote/detalhe/322028", "15 unidades -  Notebooks marca Dell , necessário reparos teclado e monitor")</f>
      </c>
      <c r="C129" s="4" t="inlineStr">
        <is>
          <t>Não vendido</t>
        </is>
      </c>
      <c r="D129" s="4" t="inlineStr">
        <is>
          <t>0</t>
        </is>
      </c>
      <c r="E129" s="5" t="inlineStr">
        <is>
          <t>4.000,00</t>
        </is>
      </c>
      <c r="F129" s="4" t="inlineStr">
        <is>
          <t>50.00</t>
        </is>
      </c>
    </row>
    <row collapsed="false" customFormat="false" customHeight="false" hidden="false" ht="12.1" outlineLevel="0" r="130">
      <c r="A130" s="5" t="s">
        <f>=HYPERLINK("https://www.leilaoonline.net/lote/detalhe/322031", "223")</f>
      </c>
      <c r="B130" s="4" t="s">
        <f>=HYPERLINK("https://www.leilaoonline.net/lote/detalhe/322031", " 1 inversor de frequência , porém faltando componentes. 15 Hp 400 V")</f>
      </c>
      <c r="C130" s="4" t="inlineStr">
        <is>
          <t>Não vendido</t>
        </is>
      </c>
      <c r="D130" s="4" t="inlineStr">
        <is>
          <t>0</t>
        </is>
      </c>
      <c r="E130" s="5" t="inlineStr">
        <is>
          <t>1.500,00</t>
        </is>
      </c>
      <c r="F130" s="4" t="inlineStr">
        <is>
          <t>50.00</t>
        </is>
      </c>
    </row>
    <row collapsed="false" customFormat="false" customHeight="false" hidden="false" ht="12.1" outlineLevel="0" r="131">
      <c r="A131" s="5" t="s">
        <f>=HYPERLINK("https://www.leilaoonline.net/lote/detalhe/322033", "224")</f>
      </c>
      <c r="B131" s="4" t="s">
        <f>=HYPERLINK("https://www.leilaoonline.net/lote/detalhe/322033", " Aprox. 30 conduletes em alumínio para uso subterrâneo , 03 chaves de conexao, 60 tomadas de conexão e diversos")</f>
      </c>
      <c r="C131" s="4" t="inlineStr">
        <is>
          <t>Não vendido</t>
        </is>
      </c>
      <c r="D131" s="4" t="inlineStr">
        <is>
          <t>0</t>
        </is>
      </c>
      <c r="E131" s="5" t="inlineStr">
        <is>
          <t>1.500,00</t>
        </is>
      </c>
      <c r="F131" s="4" t="inlineStr">
        <is>
          <t>500.00</t>
        </is>
      </c>
    </row>
    <row collapsed="false" customFormat="false" customHeight="false" hidden="false" ht="12.1" outlineLevel="0" r="132">
      <c r="A132" s="5" t="s">
        <f>=HYPERLINK("https://www.leilaoonline.net/lote/detalhe/322030", "225")</f>
      </c>
      <c r="B132" s="4" t="s">
        <f>=HYPERLINK("https://www.leilaoonline.net/lote/detalhe/322030", " Bomba de palhetas " nova"")</f>
      </c>
      <c r="C132" s="4" t="inlineStr">
        <is>
          <t>Não vendido</t>
        </is>
      </c>
      <c r="D132" s="4" t="inlineStr">
        <is>
          <t>0</t>
        </is>
      </c>
      <c r="E132" s="5" t="inlineStr">
        <is>
          <t>900,00</t>
        </is>
      </c>
      <c r="F132" s="4" t="inlineStr">
        <is>
          <t>50.00</t>
        </is>
      </c>
    </row>
    <row collapsed="false" customFormat="false" customHeight="false" hidden="false" ht="12.1" outlineLevel="0" r="133">
      <c r="A133" s="5" t="s">
        <f>=HYPERLINK("https://www.leilaoonline.net/lote/detalhe/322036", "331")</f>
      </c>
      <c r="B133" s="4" t="s">
        <f>=HYPERLINK("https://www.leilaoonline.net/lote/detalhe/322036", " Guarda corpo em tudo de PVC , porem concretado interno e com ferragens ( 14 pcs ) x 1,00 mt")</f>
      </c>
      <c r="C133" s="4" t="inlineStr">
        <is>
          <t>Não vendido</t>
        </is>
      </c>
      <c r="D133" s="4" t="inlineStr">
        <is>
          <t>0</t>
        </is>
      </c>
      <c r="E133" s="5" t="inlineStr">
        <is>
          <t>350,00</t>
        </is>
      </c>
      <c r="F133" s="4" t="inlineStr">
        <is>
          <t>30.00</t>
        </is>
      </c>
    </row>
    <row collapsed="false" customFormat="false" customHeight="false" hidden="false" ht="12.1" outlineLevel="0" r="134">
      <c r="A134" s="5" t="s">
        <f>=HYPERLINK("https://www.leilaoonline.net/lote/detalhe/322039", "335")</f>
      </c>
      <c r="B134" s="4" t="s">
        <f>=HYPERLINK("https://www.leilaoonline.net/lote/detalhe/322039", " Suporte para tambores ( 2 peças) ")</f>
      </c>
      <c r="C134" s="4" t="inlineStr">
        <is>
          <t>Não vendido</t>
        </is>
      </c>
      <c r="D134" s="4" t="inlineStr">
        <is>
          <t>0</t>
        </is>
      </c>
      <c r="E134" s="5" t="inlineStr">
        <is>
          <t>380,00</t>
        </is>
      </c>
      <c r="F134" s="4" t="inlineStr">
        <is>
          <t>50.00</t>
        </is>
      </c>
    </row>
    <row collapsed="false" customFormat="false" customHeight="false" hidden="false" ht="12.1" outlineLevel="0" r="135">
      <c r="A135" s="5" t="s">
        <f>=HYPERLINK("https://www.leilaoonline.net/lote/detalhe/322037", "341")</f>
      </c>
      <c r="B135" s="4" t="s">
        <f>=HYPERLINK("https://www.leilaoonline.net/lote/detalhe/322037", " 22 peças - Lixeira de 30 LTS ( divisão- papéis , plásticos e lixo comum) ")</f>
      </c>
      <c r="C135" s="4" t="inlineStr">
        <is>
          <t>Não vendido</t>
        </is>
      </c>
      <c r="D135" s="4" t="inlineStr">
        <is>
          <t>0</t>
        </is>
      </c>
      <c r="E135" s="5" t="inlineStr">
        <is>
          <t>500,00</t>
        </is>
      </c>
      <c r="F135" s="4" t="inlineStr">
        <is>
          <t>50.00</t>
        </is>
      </c>
    </row>
    <row collapsed="false" customFormat="false" customHeight="false" hidden="false" ht="12.1" outlineLevel="0" r="136">
      <c r="A136" s="5" t="s">
        <f>=HYPERLINK("https://www.leilaoonline.net/lote/detalhe/322038", "342")</f>
      </c>
      <c r="B136" s="4" t="s">
        <f>=HYPERLINK("https://www.leilaoonline.net/lote/detalhe/322038", " Bomba de graxa modelo g12 - 16 PCs e pistola LAGH 400 ( 3 peças )")</f>
      </c>
      <c r="C136" s="4" t="inlineStr">
        <is>
          <t>Não vendido</t>
        </is>
      </c>
      <c r="D136" s="4" t="inlineStr">
        <is>
          <t>0</t>
        </is>
      </c>
      <c r="E136" s="5" t="inlineStr">
        <is>
          <t>300,00</t>
        </is>
      </c>
      <c r="F136" s="4" t="inlineStr">
        <is>
          <t>50.00</t>
        </is>
      </c>
    </row>
    <row collapsed="false" customFormat="false" customHeight="false" hidden="false" ht="12.1" outlineLevel="0" r="137">
      <c r="A137" s="5" t="s">
        <f>=HYPERLINK("https://www.leilaoonline.net/lote/detalhe/322035", "343")</f>
      </c>
      <c r="B137" s="4" t="s">
        <f>=HYPERLINK("https://www.leilaoonline.net/lote/detalhe/322035", " Liquidificador industrial marca skymsen modelo L 10")</f>
      </c>
      <c r="C137" s="4" t="inlineStr">
        <is>
          <t>Não vendido</t>
        </is>
      </c>
      <c r="D137" s="4" t="inlineStr">
        <is>
          <t>0</t>
        </is>
      </c>
      <c r="E137" s="5" t="inlineStr">
        <is>
          <t>480,00</t>
        </is>
      </c>
      <c r="F137" s="4" t="inlineStr">
        <is>
          <t>50.00</t>
        </is>
      </c>
    </row>
    <row collapsed="false" customFormat="false" customHeight="false" hidden="false" ht="12.1" outlineLevel="0" r="138">
      <c r="A138" s="5" t="s">
        <f>=HYPERLINK("https://www.leilaoonline.net/lote/detalhe/322086", "348")</f>
      </c>
      <c r="B138" s="4" t="s">
        <f>=HYPERLINK("https://www.leilaoonline.net/lote/detalhe/322086", " APROX. 100 PÇS - PONTALETES - MEDIDAS APROXIMADAS 5 cmts X 5 cmts x 3 mts.")</f>
      </c>
      <c r="C138" s="4" t="inlineStr">
        <is>
          <t>Não vendido</t>
        </is>
      </c>
      <c r="D138" s="4" t="inlineStr">
        <is>
          <t>0</t>
        </is>
      </c>
      <c r="E138" s="5" t="inlineStr">
        <is>
          <t>900,00</t>
        </is>
      </c>
      <c r="F138" s="4" t="inlineStr">
        <is>
          <t>50.00</t>
        </is>
      </c>
    </row>
    <row collapsed="false" customFormat="false" customHeight="false" hidden="false" ht="12.1" outlineLevel="0" r="139">
      <c r="A139" s="5" t="s">
        <f>=HYPERLINK("https://www.leilaoonline.net/lote/detalhe/322047", "350")</f>
      </c>
      <c r="B139" s="4" t="s">
        <f>=HYPERLINK("https://www.leilaoonline.net/lote/detalhe/322047", "01 Esmeril , marca Makita modelo GB 602")</f>
      </c>
      <c r="C139" s="4" t="inlineStr">
        <is>
          <t>Não vendido</t>
        </is>
      </c>
      <c r="D139" s="4" t="inlineStr">
        <is>
          <t>0</t>
        </is>
      </c>
      <c r="E139" s="5" t="inlineStr">
        <is>
          <t>150,00</t>
        </is>
      </c>
      <c r="F139" s="4" t="inlineStr">
        <is>
          <t>20.00</t>
        </is>
      </c>
    </row>
    <row collapsed="false" customFormat="false" customHeight="false" hidden="false" ht="12.1" outlineLevel="0" r="140">
      <c r="A140" s="5" t="s">
        <f>=HYPERLINK("https://www.leilaoonline.net/lote/detalhe/322048", "352")</f>
      </c>
      <c r="B140" s="4" t="s">
        <f>=HYPERLINK("https://www.leilaoonline.net/lote/detalhe/322048", "02 painéis elétrico , quadro Com.chaves  e contatores conf.foto  ( quadro de 50 x 60 cmts )")</f>
      </c>
      <c r="C140" s="4" t="inlineStr">
        <is>
          <t>Não vendido</t>
        </is>
      </c>
      <c r="D140" s="4" t="inlineStr">
        <is>
          <t>0</t>
        </is>
      </c>
      <c r="E140" s="5" t="inlineStr">
        <is>
          <t>2.500,00</t>
        </is>
      </c>
      <c r="F140" s="4" t="inlineStr">
        <is>
          <t>200.00</t>
        </is>
      </c>
    </row>
    <row collapsed="false" customFormat="false" customHeight="false" hidden="false" ht="12.1" outlineLevel="0" r="141">
      <c r="A141" s="5" t="s">
        <f>=HYPERLINK("https://www.leilaoonline.net/lote/detalhe/322049", "353")</f>
      </c>
      <c r="B141" s="4" t="s">
        <f>=HYPERLINK("https://www.leilaoonline.net/lote/detalhe/322049", " 1 pia de aço com cuba de aço inox dimensões 2.8 mts x 70 cmts de largura e outra mesa de 2.3 mts x 60 cmts")</f>
      </c>
      <c r="C141" s="4" t="inlineStr">
        <is>
          <t>Não vendido</t>
        </is>
      </c>
      <c r="D141" s="4" t="inlineStr">
        <is>
          <t>0</t>
        </is>
      </c>
      <c r="E141" s="5" t="inlineStr">
        <is>
          <t>800,00</t>
        </is>
      </c>
      <c r="F141" s="4" t="inlineStr">
        <is>
          <t>50.00</t>
        </is>
      </c>
    </row>
    <row collapsed="false" customFormat="false" customHeight="false" hidden="false" ht="12.1" outlineLevel="0" r="142">
      <c r="A142" s="5" t="s">
        <f>=HYPERLINK("https://www.leilaoonline.net/lote/detalhe/322052", "354")</f>
      </c>
      <c r="B142" s="4" t="s">
        <f>=HYPERLINK("https://www.leilaoonline.net/lote/detalhe/322052", " 14 prateleiras desmontadas com Altura de 2.4 mts com 4 bandejas de 40/35 cmts x 90 cmts")</f>
      </c>
      <c r="C142" s="4" t="inlineStr">
        <is>
          <t>Não vendido</t>
        </is>
      </c>
      <c r="D142" s="4" t="inlineStr">
        <is>
          <t>0</t>
        </is>
      </c>
      <c r="E142" s="5" t="inlineStr">
        <is>
          <t>1.000,00</t>
        </is>
      </c>
      <c r="F142" s="4" t="inlineStr">
        <is>
          <t>50.00</t>
        </is>
      </c>
    </row>
    <row collapsed="false" customFormat="false" customHeight="false" hidden="false" ht="12.1" outlineLevel="0" r="143">
      <c r="A143" s="5" t="s">
        <f>=HYPERLINK("https://www.leilaoonline.net/lote/detalhe/322054", "355")</f>
      </c>
      <c r="B143" s="4" t="s">
        <f>=HYPERLINK("https://www.leilaoonline.net/lote/detalhe/322054", " Bancada com estrutura de alumínio com a bancada em ferro com as dimensões 90 x 60 cmts")</f>
      </c>
      <c r="C143" s="4" t="inlineStr">
        <is>
          <t>Não vendido</t>
        </is>
      </c>
      <c r="D143" s="4" t="inlineStr">
        <is>
          <t>0</t>
        </is>
      </c>
      <c r="E143" s="5" t="inlineStr">
        <is>
          <t>200,00</t>
        </is>
      </c>
      <c r="F143" s="4" t="inlineStr">
        <is>
          <t>20.00</t>
        </is>
      </c>
    </row>
    <row collapsed="false" customFormat="false" customHeight="false" hidden="false" ht="12.1" outlineLevel="0" r="144">
      <c r="A144" s="5" t="s">
        <f>=HYPERLINK("https://www.leilaoonline.net/lote/detalhe/322050", "358")</f>
      </c>
      <c r="B144" s="4" t="s">
        <f>=HYPERLINK("https://www.leilaoonline.net/lote/detalhe/322050", " Motor / bomba nova ( sem uso)")</f>
      </c>
      <c r="C144" s="4" t="inlineStr">
        <is>
          <t>Não vendido</t>
        </is>
      </c>
      <c r="D144" s="4" t="inlineStr">
        <is>
          <t>0</t>
        </is>
      </c>
      <c r="E144" s="5" t="inlineStr">
        <is>
          <t>120,00</t>
        </is>
      </c>
      <c r="F144" s="4" t="inlineStr">
        <is>
          <t>20.00</t>
        </is>
      </c>
    </row>
    <row collapsed="false" customFormat="false" customHeight="false" hidden="false" ht="12.1" outlineLevel="0" r="145">
      <c r="A145" s="5" t="s">
        <f>=HYPERLINK("https://www.leilaoonline.net/lote/detalhe/322053", "359")</f>
      </c>
      <c r="B145" s="4" t="s">
        <f>=HYPERLINK("https://www.leilaoonline.net/lote/detalhe/322053", " audiômetro inter acústico")</f>
      </c>
      <c r="C145" s="4" t="inlineStr">
        <is>
          <t>Não vendido</t>
        </is>
      </c>
      <c r="D145" s="4" t="inlineStr">
        <is>
          <t>0</t>
        </is>
      </c>
      <c r="E145" s="5" t="inlineStr">
        <is>
          <t>500,00</t>
        </is>
      </c>
      <c r="F145" s="4" t="inlineStr">
        <is>
          <t>30.00</t>
        </is>
      </c>
    </row>
    <row collapsed="false" customFormat="false" customHeight="false" hidden="false" ht="12.1" outlineLevel="0" r="146">
      <c r="A146" s="5" t="s">
        <f>=HYPERLINK("https://www.leilaoonline.net/lote/detalhe/322055", "360")</f>
      </c>
      <c r="B146" s="4" t="s">
        <f>=HYPERLINK("https://www.leilaoonline.net/lote/detalhe/322055", " Detetor de tensão")</f>
      </c>
      <c r="C146" s="4" t="inlineStr">
        <is>
          <t>Não vendido</t>
        </is>
      </c>
      <c r="D146" s="4" t="inlineStr">
        <is>
          <t>0</t>
        </is>
      </c>
      <c r="E146" s="5" t="inlineStr">
        <is>
          <t>100,00</t>
        </is>
      </c>
      <c r="F146" s="4" t="inlineStr">
        <is>
          <t>20.00</t>
        </is>
      </c>
    </row>
    <row collapsed="false" customFormat="false" customHeight="false" hidden="false" ht="12.1" outlineLevel="0" r="147">
      <c r="A147" s="5" t="s">
        <f>=HYPERLINK("https://www.leilaoonline.net/lote/detalhe/322056", "361")</f>
      </c>
      <c r="B147" s="4" t="s">
        <f>=HYPERLINK("https://www.leilaoonline.net/lote/detalhe/322056", "Aprox. 20 pçs articulador fêmea.  Diâmetro do eixo 3 cmts ")</f>
      </c>
      <c r="C147" s="4" t="inlineStr">
        <is>
          <t>Não vendido</t>
        </is>
      </c>
      <c r="D147" s="4" t="inlineStr">
        <is>
          <t>0</t>
        </is>
      </c>
      <c r="E147" s="5" t="inlineStr">
        <is>
          <t>200,00</t>
        </is>
      </c>
      <c r="F147" s="4" t="inlineStr">
        <is>
          <t>30.00</t>
        </is>
      </c>
    </row>
    <row collapsed="false" customFormat="false" customHeight="false" hidden="false" ht="12.1" outlineLevel="0" r="148">
      <c r="A148" s="5" t="s">
        <f>=HYPERLINK("https://www.leilaoonline.net/lote/detalhe/322057", "362")</f>
      </c>
      <c r="B148" s="4" t="s">
        <f>=HYPERLINK("https://www.leilaoonline.net/lote/detalhe/322057", "03 radiadores  para motores diesel e empilhadeira")</f>
      </c>
      <c r="C148" s="4" t="inlineStr">
        <is>
          <t>Não vendido</t>
        </is>
      </c>
      <c r="D148" s="4" t="inlineStr">
        <is>
          <t>0</t>
        </is>
      </c>
      <c r="E148" s="5" t="inlineStr">
        <is>
          <t>850,00</t>
        </is>
      </c>
      <c r="F148" s="4" t="inlineStr">
        <is>
          <t>30.00</t>
        </is>
      </c>
    </row>
    <row collapsed="false" customFormat="false" customHeight="false" hidden="false" ht="12.1" outlineLevel="0" r="149">
      <c r="A149" s="5" t="s">
        <f>=HYPERLINK("https://www.leilaoonline.net/lote/detalhe/322058", "364")</f>
      </c>
      <c r="B149" s="4" t="s">
        <f>=HYPERLINK("https://www.leilaoonline.net/lote/detalhe/322058", "Aquecedor de marmita")</f>
      </c>
      <c r="C149" s="4" t="inlineStr">
        <is>
          <t>Não vendido</t>
        </is>
      </c>
      <c r="D149" s="4" t="inlineStr">
        <is>
          <t>0</t>
        </is>
      </c>
      <c r="E149" s="5" t="inlineStr">
        <is>
          <t>100,00</t>
        </is>
      </c>
      <c r="F149" s="4" t="inlineStr">
        <is>
          <t>20.00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2026-09-28T12:48:51.00Z</dcterms:created>
  <dc:creator>Tellks Tecnologia</dc:creator>
  <cp:revision>0</cp:revision>
</cp:coreProperties>
</file>