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 CAMINHÕES - 24 TRATORES - 14 COLHEDORAS - MOTORES - 9 REBOQUES/SEMI - ITENS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=HYPERLINK("https://www.leilaoonline.net/lote/detalhe/322554", "1705")</f>
      </c>
      <c r="B11" s="4" t="s">
        <f>=HYPERLINK("https://www.leilaoonline.net/lote/detalhe/322554", "PLANTADORA TMA, PTX 4000 - FR122359. - LOC. BONFIM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=HYPERLINK("https://www.leilaoonline.net/lote/detalhe/322570", "1721")</f>
      </c>
      <c r="B12" s="4" t="s">
        <f>=HYPERLINK("https://www.leilaoonline.net/lote/detalhe/322570", "TRATOR CASE MX 260 MAGNUM 4X4; ANO 2017. - FR20371 - LOC. SANTA CÂNDIDA")</f>
      </c>
      <c r="C12" s="4" t="inlineStr">
        <is>
          <t>Vendido</t>
        </is>
      </c>
      <c r="D12" s="4" t="inlineStr">
        <is>
          <t>3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=HYPERLINK("https://www.leilaoonline.net/lote/detalhe/322611", "2480")</f>
      </c>
      <c r="B13" s="4" t="s">
        <f>=HYPERLINK("https://www.leilaoonline.net/lote/detalhe/322611", "CARROCERIA TANQUE HERBICIDA; ANO 1984. - FR361097. - LOC. ARARAQUARA 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=HYPERLINK("https://www.leilaoonline.net/lote/detalhe/326865", "34160")</f>
      </c>
      <c r="B14" s="4" t="s">
        <f>=HYPERLINK("https://www.leilaoonline.net/lote/detalhe/326865", "TANQUE VERMELHO GASCOM - LOC. PARAÍSO    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=HYPERLINK("https://www.leilaoonline.net/lote/detalhe/322688", "34163")</f>
      </c>
      <c r="B15" s="4" t="s">
        <f>=HYPERLINK("https://www.leilaoonline.net/lote/detalhe/322688", "1 PONTE ROLANTE DE 20 TON.; 21 METROS DE VÃO - (PONTE DE TRÁS NÃO FAZ PARTE DO LOTE) - LOC. RAFARD")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=HYPERLINK("https://www.leilaoonline.net/lote/detalhe/322689", "34164")</f>
      </c>
      <c r="B16" s="4" t="s">
        <f>=HYPERLINK("https://www.leilaoonline.net/lote/detalhe/322689", "CONJ. AQUECEDORES K DE DESTILARIA DE ÁLCOOL HIDRATADO - LOC. RAFARD")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28.500,00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=HYPERLINK("https://www.leilaoonline.net/lote/detalhe/322691", "34165")</f>
      </c>
      <c r="B17" s="4" t="s">
        <f>=HYPERLINK("https://www.leilaoonline.net/lote/detalhe/322691", "APROX. 119 EVAPORADORES - MODELO RPI - FSNP3B1, CAPACIDADES: VARIANDO ENTRE 1 HP, 2 HP, 3 HP, 4 HP E 5 HP - LOC. (CAR) PIRACICABA")</f>
      </c>
      <c r="C17" s="4" t="inlineStr">
        <is>
          <t>Vendido</t>
        </is>
      </c>
      <c r="D17" s="4" t="inlineStr">
        <is>
          <t>52</t>
        </is>
      </c>
      <c r="E17" s="5" t="inlineStr">
        <is>
          <t>17.650,00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=HYPERLINK("https://www.leilaoonline.net/lote/detalhe/323499", "34168")</f>
      </c>
      <c r="B18" s="4" t="s">
        <f>=HYPERLINK("https://www.leilaoonline.net/lote/detalhe/323499", "SEMI REBOQUE CANA PICADA RANDON SRCN HI; ANO 1997/1998; VERDE. - FR10004034 - LOC. MARACAJU")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=HYPERLINK("https://www.leilaoonline.net/lote/detalhe/325568", "34172")</f>
      </c>
      <c r="B19" s="4" t="s">
        <f>=HYPERLINK("https://www.leilaoonline.net/lote/detalhe/325568", "AREA DE VIVÊNCIA. - N/E. - (VENDA SEM DOCUMENTAÇÃO). - LOC. SANTA ELISA ")</f>
      </c>
      <c r="C19" s="4" t="inlineStr">
        <is>
          <t>Vendido</t>
        </is>
      </c>
      <c r="D19" s="4" t="inlineStr">
        <is>
          <t>21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=HYPERLINK("https://www.leilaoonline.net/lote/detalhe/322561", "35091")</f>
      </c>
      <c r="B20" s="4" t="s">
        <f>=HYPERLINK("https://www.leilaoonline.net/lote/detalhe/322561", "COLHEDORA JOHN DEERE CH670 2L - ANO 2016 - FR50154. - LOC. BARRA 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=HYPERLINK("https://www.leilaoonline.net/lote/detalhe/326376", "35318")</f>
      </c>
      <c r="B21" s="4" t="s">
        <f>=HYPERLINK("https://www.leilaoonline.net/lote/detalhe/326376",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=HYPERLINK("https://www.leilaoonline.net/lote/detalhe/325408", "35411")</f>
      </c>
      <c r="B22" s="4" t="s">
        <f>=HYPERLINK("https://www.leilaoonline.net/lote/detalhe/325408", "TRANSBORDO CIVEMASA TAC 13000 C/3 EIXOS; ANO 2008. - FR5004809. - LOC. LAGOA DA PRATA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=HYPERLINK("https://www.leilaoonline.net/lote/detalhe/325411", "35417")</f>
      </c>
      <c r="B23" s="4" t="s">
        <f>=HYPERLINK("https://www.leilaoonline.net/lote/detalhe/325411", "TRANSBORDO TAC ARR 10500KG 24M³ 4700X3550; ANO 2009. - FR1003019. - LOC. LAGOA DA PRATA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=HYPERLINK("https://www.leilaoonline.net/lote/detalhe/325410", "35418")</f>
      </c>
      <c r="B24" s="4" t="s">
        <f>=HYPERLINK("https://www.leilaoonline.net/lote/detalhe/325410", "TRANSBORDO CIVEMASA TAC 10500 C/2 EIXOS; ANO 2009. - FR1003034. - LOC. LAGOA DA PRATA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=HYPERLINK("https://www.leilaoonline.net/lote/detalhe/325409", "35419")</f>
      </c>
      <c r="B25" s="4" t="s">
        <f>=HYPERLINK("https://www.leilaoonline.net/lote/detalhe/325409", "TRANSBORDO CIVEMASA; ano 2009. - FR1003009. - LOC. LAGOA  DA PRATA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=HYPERLINK("https://www.leilaoonline.net/lote/detalhe/322555", "35609")</f>
      </c>
      <c r="B26" s="4" t="s">
        <f>=HYPERLINK("https://www.leilaoonline.net/lote/detalhe/322555", "COLHEDORA JOHN DEERE 3522 2L - ANO 2015 - FR117569. - LOC. BONFIM 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=HYPERLINK("https://www.leilaoonline.net/lote/detalhe/322567", "35834")</f>
      </c>
      <c r="B27" s="4" t="s">
        <f>=HYPERLINK("https://www.leilaoonline.net/lote/detalhe/322567", " COLHEDORA CASE III; ANO 2018. - FR11002202. - LOC. VALE DO ROSÁRIO")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46.000,00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=HYPERLINK("https://www.leilaoonline.net/lote/detalhe/323918", "35890")</f>
      </c>
      <c r="B28" s="4" t="s">
        <f>=HYPERLINK("https://www.leilaoonline.net/lote/detalhe/323918", " 01 MOTOR ELETRICO/ 01 REDUTOR/ 01 COMPRESSOR. - LOC. MUNDIAL ")</f>
      </c>
      <c r="C28" s="4" t="inlineStr">
        <is>
          <t>Vendido</t>
        </is>
      </c>
      <c r="D28" s="4" t="inlineStr">
        <is>
          <t>7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=HYPERLINK("https://www.leilaoonline.net/lote/detalhe/323908", "35893")</f>
      </c>
      <c r="B29" s="4" t="s">
        <f>=HYPERLINK("https://www.leilaoonline.net/lote/detalhe/323908", " 01 TURBINA/ 01 TROCADOR DE CALOR. - LOC. MUNDIAL")</f>
      </c>
      <c r="C29" s="4" t="inlineStr">
        <is>
          <t>Vendido</t>
        </is>
      </c>
      <c r="D29" s="4" t="inlineStr">
        <is>
          <t>2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=HYPERLINK("https://www.leilaoonline.net/lote/detalhe/323913", "36103")</f>
      </c>
      <c r="B30" s="4" t="s">
        <f>=HYPERLINK("https://www.leilaoonline.net/lote/detalhe/323913", "01 PINHÃO, 04 IMPLEMENTOS. - LOC. MUNDIAL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5.100,00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=HYPERLINK("https://www.leilaoonline.net/lote/detalhe/322566", "36157")</f>
      </c>
      <c r="B31" s="4" t="s">
        <f>=HYPERLINK("https://www.leilaoonline.net/lote/detalhe/322566", "COLHEDORA CASE III; ANO 2018. - FR9002607. - LOC. VALE DO ROSÁRIO")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72.500,00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=HYPERLINK("https://www.leilaoonline.net/lote/detalhe/324743", "36203")</f>
      </c>
      <c r="B32" s="4" t="s">
        <f>=HYPERLINK("https://www.leilaoonline.net/lote/detalhe/324743", "HILO COM BALANÇÃO; MOTORREDUTOR COAX 25,26 67,3 RPM 60X120MM; E MOTOR DE ACIONAMENTO - CODIMA 36,07 CV - PAT.223552 / 223551 / 085580 - (MOENDA) - LOC. MUNDIAL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=HYPERLINK("https://www.leilaoonline.net/lote/detalhe/326377", "36286")</f>
      </c>
      <c r="B33" s="4" t="s">
        <f>=HYPERLINK("https://www.leilaoonline.net/lote/detalhe/326377", "TRANSBORDO SANTA IZABEL TRIDEM 13T - ANO 2014 - FR11003060 - LOC. VALE DO ROSÁRIO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=HYPERLINK("https://www.leilaoonline.net/lote/detalhe/322568", "36323")</f>
      </c>
      <c r="B34" s="4" t="s">
        <f>=HYPERLINK("https://www.leilaoonline.net/lote/detalhe/322568", " TRATOR CASE 260. - ANO 2019. -  FR50967. - LOC. BARRA")</f>
      </c>
      <c r="C34" s="4" t="inlineStr">
        <is>
          <t>Vendido</t>
        </is>
      </c>
      <c r="D34" s="4" t="inlineStr">
        <is>
          <t>9</t>
        </is>
      </c>
      <c r="E34" s="5" t="inlineStr">
        <is>
          <t>107.500,00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=HYPERLINK("https://www.leilaoonline.net/lote/detalhe/324669", "36351")</f>
      </c>
      <c r="B35" s="4" t="s">
        <f>=HYPERLINK("https://www.leilaoonline.net/lote/detalhe/324669", " TRATOR CASE 260; ANO 2017. - FR100023. - LOC. SANTA CÂNDIDA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87.000,00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=HYPERLINK("https://www.leilaoonline.net/lote/detalhe/322613", "36353")</f>
      </c>
      <c r="B36" s="4" t="s">
        <f>=HYPERLINK("https://www.leilaoonline.net/lote/detalhe/322613", "TRATOR JOHN DEERE 7225 J 4X4 - ANO 2016 - FR115709 - LOC. SANTA CÂNDIDA")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88.500,00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=HYPERLINK("https://www.leilaoonline.net/lote/detalhe/324677", "36354")</f>
      </c>
      <c r="B37" s="4" t="s">
        <f>=HYPERLINK("https://www.leilaoonline.net/lote/detalhe/324677", " TRATOR CASE 7225J; ANO 2016. - FR115684. - LOC. SANTA CÂNDIDA")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=HYPERLINK("https://www.leilaoonline.net/lote/detalhe/322614", "36355")</f>
      </c>
      <c r="B38" s="4" t="s">
        <f>=HYPERLINK("https://www.leilaoonline.net/lote/detalhe/322614", "TRATOR JOHN DEERE 7225 J 4X4 - ANO 2016 - FR115714 - LOC. SANTA CÂNDIDA")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88.500,00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=HYPERLINK("https://www.leilaoonline.net/lote/detalhe/322615", "36356")</f>
      </c>
      <c r="B39" s="4" t="s">
        <f>=HYPERLINK("https://www.leilaoonline.net/lote/detalhe/322615", "TRATOR JOHN DEERE 7225 J 4X4 - ANO 2016 - FR115700 - LOC. SANTA CÂNDIDA")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=HYPERLINK("https://www.leilaoonline.net/lote/detalhe/324678", "36357")</f>
      </c>
      <c r="B40" s="4" t="s">
        <f>=HYPERLINK("https://www.leilaoonline.net/lote/detalhe/324678", " TRATOR CASE 260; ANO 2017. - FR20370. - LOC. SANTA CÂNDIDA")</f>
      </c>
      <c r="C40" s="4" t="inlineStr">
        <is>
          <t>Vendido</t>
        </is>
      </c>
      <c r="D40" s="4" t="inlineStr">
        <is>
          <t>19</t>
        </is>
      </c>
      <c r="E40" s="5" t="inlineStr">
        <is>
          <t>95.000,00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=HYPERLINK("https://www.leilaoonline.net/lote/detalhe/322612", "36358")</f>
      </c>
      <c r="B41" s="4" t="s">
        <f>=HYPERLINK("https://www.leilaoonline.net/lote/detalhe/322612", "TRATOR JOHN DEERE 7225 J 4X4 - ANO 2016 - FR115683 - LOC. SANTA CÂNDIDA")</f>
      </c>
      <c r="C41" s="4" t="inlineStr">
        <is>
          <t>Vendido</t>
        </is>
      </c>
      <c r="D41" s="4" t="inlineStr">
        <is>
          <t>3</t>
        </is>
      </c>
      <c r="E41" s="5" t="inlineStr">
        <is>
          <t>65.000,00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=HYPERLINK("https://www.leilaoonline.net/lote/detalhe/322616", "36393")</f>
      </c>
      <c r="B42" s="4" t="s">
        <f>=HYPERLINK("https://www.leilaoonline.net/lote/detalhe/322616", "CARRETA ABRIGO OPERAD. IRRIGAB.; ANO 2010. - FR67153. - LOC. BOM RETIRO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=HYPERLINK("https://www.leilaoonline.net/lote/detalhe/322610", "36407")</f>
      </c>
      <c r="B43" s="4" t="s">
        <f>=HYPERLINK("https://www.leilaoonline.net/lote/detalhe/322610", "CARRETA ABRIGO RSA (SEMI REBOQUE SOUFER); ANO 2012/2012; CINZA. - FR139419. - LOC. BOM RETIRO")</f>
      </c>
      <c r="C43" s="4" t="inlineStr">
        <is>
          <t>Vendido</t>
        </is>
      </c>
      <c r="D43" s="4" t="inlineStr">
        <is>
          <t>3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=HYPERLINK("https://www.leilaoonline.net/lote/detalhe/322556", "36463")</f>
      </c>
      <c r="B44" s="4" t="s">
        <f>=HYPERLINK("https://www.leilaoonline.net/lote/detalhe/322556", "COLHEDORA JOHN DEERE CH670 2L; ANO 2018. - FR20533. - LOC. SERRA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=HYPERLINK("https://www.leilaoonline.net/lote/detalhe/322562", "36478")</f>
      </c>
      <c r="B45" s="4" t="s">
        <f>=HYPERLINK("https://www.leilaoonline.net/lote/detalhe/322562", "COLHEDORA JOHN DEERE CH670 1L - ANO 2012 - FR23629. - LOC. BARRA")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=HYPERLINK("https://www.leilaoonline.net/lote/detalhe/322564", "36482")</f>
      </c>
      <c r="B46" s="4" t="s">
        <f>=HYPERLINK("https://www.leilaoonline.net/lote/detalhe/322564", "COLHEDORA JOHN DEERE. - ANO 2013. - FR93427. - LOC. PARAISO ")</f>
      </c>
      <c r="C46" s="4" t="inlineStr">
        <is>
          <t>Vendido</t>
        </is>
      </c>
      <c r="D46" s="4" t="inlineStr">
        <is>
          <t>29</t>
        </is>
      </c>
      <c r="E46" s="5" t="inlineStr">
        <is>
          <t>48.000,00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=HYPERLINK("https://www.leilaoonline.net/lote/detalhe/322574", "36710")</f>
      </c>
      <c r="B47" s="4" t="s">
        <f>=HYPERLINK("https://www.leilaoonline.net/lote/detalhe/322574", "COLHEDORA JOHN DEERE 3522 2L; ANO 2015. - FR188007. - LOC.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=HYPERLINK("https://www.leilaoonline.net/lote/detalhe/322575", "36712")</f>
      </c>
      <c r="B48" s="4" t="s">
        <f>=HYPERLINK("https://www.leilaoonline.net/lote/detalhe/322575", "PLANTADORA CANA TMA 2 LINHAS; ANO 2018. - FR57365. - LOC. GASA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=HYPERLINK("https://www.leilaoonline.net/lote/detalhe/322576", "36729")</f>
      </c>
      <c r="B49" s="4" t="s">
        <f>=HYPERLINK("https://www.leilaoonline.net/lote/detalhe/322576", "REBOQUE RANDON 8,00M ; ANO 2008/2008; AZUL. - FR88676. - LOC. MUNDIAL")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=HYPERLINK("https://www.leilaoonline.net/lote/detalhe/322577", "36730")</f>
      </c>
      <c r="B50" s="4" t="s">
        <f>=HYPERLINK("https://www.leilaoonline.net/lote/detalhe/322577", "REBOQUE RANDON 8,00M; ANO 2008/2008; AZUL. - FR88675 - LOC. MUNDIAL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=HYPERLINK("https://www.leilaoonline.net/lote/detalhe/323500", "36731")</f>
      </c>
      <c r="B51" s="4" t="s">
        <f>=HYPERLINK("https://www.leilaoonline.net/lote/detalhe/323500", "SISTEMA DE DOSAGEM DE SULFITO. - N/E. - TARUMÃ")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=HYPERLINK("https://www.leilaoonline.net/lote/detalhe/323059", "36732")</f>
      </c>
      <c r="B52" s="4" t="s">
        <f>=HYPERLINK("https://www.leilaoonline.net/lote/detalhe/323059", " TANQUE SEPARADOR VERTICAL - SELO DE MULT JATO FASE 2 E 3; ANO 2011. - FR23195. - LOC. TARUMÃ")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=HYPERLINK("https://www.leilaoonline.net/lote/detalhe/323062", "36733")</f>
      </c>
      <c r="B53" s="4" t="s">
        <f>=HYPERLINK("https://www.leilaoonline.net/lote/detalhe/323062", " TANQUE DE ACO INOX DOSADOR DE CALDA - TANQUE PRÉ TACHO SEÇÃO 3. - PT230635. - LOC. TARUMÃ")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=HYPERLINK("https://www.leilaoonline.net/lote/detalhe/323056", "36734")</f>
      </c>
      <c r="B54" s="4" t="s">
        <f>=HYPERLINK("https://www.leilaoonline.net/lote/detalhe/323056", " TANQUE BALAO - SELO DE MULT JATO FASE 2 E 3. - FR161123. - LOC. TARUMÃ")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=HYPERLINK("https://www.leilaoonline.net/lote/detalhe/323029", "36736")</f>
      </c>
      <c r="B55" s="4" t="s">
        <f>=HYPERLINK("https://www.leilaoonline.net/lote/detalhe/323029", " PRÉ TACHO SEÇÃO FASE 2. - N/A. - LOC. TARUMÃ")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=HYPERLINK("https://www.leilaoonline.net/lote/detalhe/323036", "36737")</f>
      </c>
      <c r="B56" s="4" t="s">
        <f>=HYPERLINK("https://www.leilaoonline.net/lote/detalhe/323036", " TANQUE DOSADOR DEDINE - MEDIDOR DE TACHOS 1 E 2; ANO 2012. - FR230245. - LOC. TARUMÃ")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=HYPERLINK("https://www.leilaoonline.net/lote/detalhe/323025", "36738")</f>
      </c>
      <c r="B57" s="4" t="s">
        <f>=HYPERLINK("https://www.leilaoonline.net/lote/detalhe/323025", " TANQUE MEDIDOR CODISTIL DEDINE - TACHO DE COZIMENTO DE CALDA FASE 1. - N/E. - LOC. TARUMÃ")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=HYPERLINK("https://www.leilaoonline.net/lote/detalhe/323024", "36739")</f>
      </c>
      <c r="B58" s="4" t="s">
        <f>=HYPERLINK("https://www.leilaoonline.net/lote/detalhe/323024", " TANQUE DE ACO INOX P/SODA LIQUIDA TAG 23209 - SISTEMA SULFITO FASE 1. - FR230241. - LOC.TARUMÃ")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=HYPERLINK("https://www.leilaoonline.net/lote/detalhe/323040", "36740")</f>
      </c>
      <c r="B59" s="4" t="s">
        <f>=HYPERLINK("https://www.leilaoonline.net/lote/detalhe/323040", " TACHO COZIMENTO FASE 3. - FR356704. - LOC. TARUMÃ")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=HYPERLINK("https://www.leilaoonline.net/lote/detalhe/323049", "36741")</f>
      </c>
      <c r="B60" s="4" t="s">
        <f>=HYPERLINK("https://www.leilaoonline.net/lote/detalhe/323049", " TACHO 4. - FR355511. - LOC. TARUMÃ")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=HYPERLINK("https://www.leilaoonline.net/lote/detalhe/323037", "36742")</f>
      </c>
      <c r="B61" s="4" t="s">
        <f>=HYPERLINK("https://www.leilaoonline.net/lote/detalhe/323037", " TACHO 5. - FR356706. - LOC. TARUMÃ")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=HYPERLINK("https://www.leilaoonline.net/lote/detalhe/323022", "36743")</f>
      </c>
      <c r="B62" s="4" t="s">
        <f>=HYPERLINK("https://www.leilaoonline.net/lote/detalhe/323022", " TACHO 6. - FR356710. - LOC. TARUMÃ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=HYPERLINK("https://www.leilaoonline.net/lote/detalhe/323026", "36744")</f>
      </c>
      <c r="B63" s="4" t="s">
        <f>=HYPERLINK("https://www.leilaoonline.net/lote/detalhe/323026", " ESTRUTURAS E TROCADORES DE CALOR SUCATEADOS - CALDO FASE 3. - N/E. - LOC. TARUMÃ")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=HYPERLINK("https://www.leilaoonline.net/lote/detalhe/323053", "36745")</f>
      </c>
      <c r="B64" s="4" t="s">
        <f>=HYPERLINK("https://www.leilaoonline.net/lote/detalhe/323053", " CICLONE DE PÓ FASE 2 E 3; ANO 2007. - FR160902. - LOC. TARUMÃ")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=HYPERLINK("https://www.leilaoonline.net/lote/detalhe/323044", "36746")</f>
      </c>
      <c r="B65" s="4" t="s">
        <f>=HYPERLINK("https://www.leilaoonline.net/lote/detalhe/323044", " PENEIRA 1 E 2 FASE 1. - N/A. - LOC. TARUMÃ")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=HYPERLINK("https://www.leilaoonline.net/lote/detalhe/323028", "36749")</f>
      </c>
      <c r="B66" s="4" t="s">
        <f>=HYPERLINK("https://www.leilaoonline.net/lote/detalhe/323028", " QUEBRADOR DE CAROLO. - FR354798. - LOC. TARUMÃ")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=HYPERLINK("https://www.leilaoonline.net/lote/detalhe/323046", "36750")</f>
      </c>
      <c r="B67" s="4" t="s">
        <f>=HYPERLINK("https://www.leilaoonline.net/lote/detalhe/323046", " SECADOR E RESFRIADOR FASE 1 (LEITO SEMI FLUIDIZADO) COM MOTOVIBRADORES. - N/A. - LOC. TARUMÃ")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=HYPERLINK("https://www.leilaoonline.net/lote/detalhe/323058", "36751")</f>
      </c>
      <c r="B68" s="4" t="s">
        <f>=HYPERLINK("https://www.leilaoonline.net/lote/detalhe/323058", " LAVADOR DE PO - SECADOR DE PÓ FASE 1 TQ. - PT160973. - LOC. TARUMÃ")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=HYPERLINK("https://www.leilaoonline.net/lote/detalhe/323034", "36752")</f>
      </c>
      <c r="B69" s="4" t="s">
        <f>=HYPERLINK("https://www.leilaoonline.net/lote/detalhe/323034", " CICLONE COM ROSCA FASE 1. - N/A. -  LOC. TARUMÃ")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=HYPERLINK("https://www.leilaoonline.net/lote/detalhe/323031", "36753")</f>
      </c>
      <c r="B70" s="4" t="s">
        <f>=HYPERLINK("https://www.leilaoonline.net/lote/detalhe/323031", " RECUPERADOR DE BORRAS. - N/A. -  LOC. TARUMÃ")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=HYPERLINK("https://www.leilaoonline.net/lote/detalhe/323051", "36754")</f>
      </c>
      <c r="B71" s="4" t="s">
        <f>=HYPERLINK("https://www.leilaoonline.net/lote/detalhe/323051", " RECUPERADOR DE BORRAS. - N/A. -  LOC. TARUMÃ")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=HYPERLINK("https://www.leilaoonline.net/lote/detalhe/323055", "36755")</f>
      </c>
      <c r="B72" s="4" t="s">
        <f>=HYPERLINK("https://www.leilaoonline.net/lote/detalhe/323055", " INSULFLADOR SECADOR FASE 1. - N/A. -  LOC. TARUMÃ")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=HYPERLINK("https://www.leilaoonline.net/lote/detalhe/323054", "36756")</f>
      </c>
      <c r="B73" s="4" t="s">
        <f>=HYPERLINK("https://www.leilaoonline.net/lote/detalhe/323054", " INSULFLADOR RESFRIADOR FASE 1. - N/A. - LOC. TARUMÃ")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=HYPERLINK("https://www.leilaoonline.net/lote/detalhe/323038", "36757")</f>
      </c>
      <c r="B74" s="4" t="s">
        <f>=HYPERLINK("https://www.leilaoonline.net/lote/detalhe/323038", "SECADOR RESFRIADOR FASE 2. - N/E. - LOC. TARUMÃ")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=HYPERLINK("https://www.leilaoonline.net/lote/detalhe/323063", "36758")</f>
      </c>
      <c r="B75" s="4" t="s">
        <f>=HYPERLINK("https://www.leilaoonline.net/lote/detalhe/323063", " SECADOR RESFRIADOR MAV FASE 3. - N/E. - LOC. TARUMÃ")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=HYPERLINK("https://www.leilaoonline.net/lote/detalhe/323057", "36759")</f>
      </c>
      <c r="B76" s="4" t="s">
        <f>=HYPERLINK("https://www.leilaoonline.net/lote/detalhe/323057", " PENEIRA VIBRATÓRIA MVL LTDA - FASE 3; ANO 2020. - PT356959. - LOC. TARUMÃ")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=HYPERLINK("https://www.leilaoonline.net/lote/detalhe/323032", "36760")</f>
      </c>
      <c r="B77" s="4" t="s">
        <f>=HYPERLINK("https://www.leilaoonline.net/lote/detalhe/323032", " PENEIRA VIBRATÓRIA MVL LTDA FASE 2. - N/E. - LOC. TARUMÃ")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=HYPERLINK("https://www.leilaoonline.net/lote/detalhe/323023", "36761")</f>
      </c>
      <c r="B78" s="4" t="s">
        <f>=HYPERLINK("https://www.leilaoonline.net/lote/detalhe/323023", " ROSCAS SAÍDA DAS PENEIRAS F2 E FASE 3. - N/A. - LOC. TARUMÃ")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=HYPERLINK("https://www.leilaoonline.net/lote/detalhe/323052", "36762")</f>
      </c>
      <c r="B79" s="4" t="s">
        <f>=HYPERLINK("https://www.leilaoonline.net/lote/detalhe/323052", " AQUECEDOR TUBOLAR FASE 1. - N/E. - LOC. TARUMÃ")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=HYPERLINK("https://www.leilaoonline.net/lote/detalhe/323035", "36763")</f>
      </c>
      <c r="B80" s="4" t="s">
        <f>=HYPERLINK("https://www.leilaoonline.net/lote/detalhe/323035", " FILTROS 1 E 2 PEIMEIRA PASSAGEM. - N/E. - LOC. TARUMÃ")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=HYPERLINK("https://www.leilaoonline.net/lote/detalhe/323050", "36764")</f>
      </c>
      <c r="B81" s="4" t="s">
        <f>=HYPERLINK("https://www.leilaoonline.net/lote/detalhe/323050", " COLUNA DE DESCOLORAÇÃO N° 8. - N/E. - LOC. TARUMÃ")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=HYPERLINK("https://www.leilaoonline.net/lote/detalhe/323020", "36765")</f>
      </c>
      <c r="B82" s="4" t="s">
        <f>=HYPERLINK("https://www.leilaoonline.net/lote/detalhe/323020", "COLUNA DE DESCOLORAÇÃO N°7 - COM MEDIDOR DE VAZÃO. - PT336322/160677. - LOC. TARUMÃ")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=HYPERLINK("https://www.leilaoonline.net/lote/detalhe/323042", "36766")</f>
      </c>
      <c r="B83" s="4" t="s">
        <f>=HYPERLINK("https://www.leilaoonline.net/lote/detalhe/323042", " COLUNA RESINA ANIOTICA. - N/E. - LOC. TARUMÃ")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=HYPERLINK("https://www.leilaoonline.net/lote/detalhe/323045", "36767")</f>
      </c>
      <c r="B84" s="4" t="s">
        <f>=HYPERLINK("https://www.leilaoonline.net/lote/detalhe/323045", " COLUNA DE DESCOLORAÇÃO N° 4 . - N/E. - LOC. TARUMÃ")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=HYPERLINK("https://www.leilaoonline.net/lote/detalhe/323039", "36768")</f>
      </c>
      <c r="B85" s="4" t="s">
        <f>=HYPERLINK("https://www.leilaoonline.net/lote/detalhe/323039", " TROCADOR DE CALOR DE AQUECIMENTO DE ÀGUA DE CIP. - PT336272. -  LOC. TARUMÃ")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=HYPERLINK("https://www.leilaoonline.net/lote/detalhe/323027", "36769")</f>
      </c>
      <c r="B86" s="4" t="s">
        <f>=HYPERLINK("https://www.leilaoonline.net/lote/detalhe/323027", " APROX. 9 TALHAS DIVERSAS T - N/A. - LOC. TARUMÃ")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1.750,00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=HYPERLINK("https://www.leilaoonline.net/lote/detalhe/323047", "36770")</f>
      </c>
      <c r="B87" s="4" t="s">
        <f>=HYPERLINK("https://www.leilaoonline.net/lote/detalhe/323047", " APROX. 40 MOTORES DE DIVERSOS TAMANHOS - N/A. - LOC. TARUMÃ")</f>
      </c>
      <c r="C87" s="4" t="inlineStr">
        <is>
          <t>Vendido</t>
        </is>
      </c>
      <c r="D87" s="4" t="inlineStr">
        <is>
          <t>39</t>
        </is>
      </c>
      <c r="E87" s="5" t="inlineStr">
        <is>
          <t>17.250,00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=HYPERLINK("https://www.leilaoonline.net/lote/detalhe/323021", "36771")</f>
      </c>
      <c r="B88" s="4" t="s">
        <f>=HYPERLINK("https://www.leilaoonline.net/lote/detalhe/323021", "APROX. 4 LUMINARIAS NAVILLE - N/A. - LOC. TARUMÃ")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=HYPERLINK("https://www.leilaoonline.net/lote/detalhe/323033", "36772")</f>
      </c>
      <c r="B89" s="4" t="s">
        <f>=HYPERLINK("https://www.leilaoonline.net/lote/detalhe/323033", " APROX. 3 INVERSORAS ALLEN BRAD - N/A. - LOC. TARUMÃ")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=HYPERLINK("https://www.leilaoonline.net/lote/detalhe/323043", "36773")</f>
      </c>
      <c r="B90" s="4" t="s">
        <f>=HYPERLINK("https://www.leilaoonline.net/lote/detalhe/323043", " APROX. 09 FRIGOBAR, 01 GELADEIRA, EQUIPAMENTOS DE LABORATÓRIO DIVERSOS, AUTO CLAV. - N/A. - LOC. TARUMÃ")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=HYPERLINK("https://www.leilaoonline.net/lote/detalhe/323048", "36776")</f>
      </c>
      <c r="B91" s="4" t="s">
        <f>=HYPERLINK("https://www.leilaoonline.net/lote/detalhe/323048", " HILO TOMBADOR COM REDUTOR. - PT.155770/155768. - LOC. PARAGUAÇU")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=HYPERLINK("https://www.leilaoonline.net/lote/detalhe/323041", "36777")</f>
      </c>
      <c r="B92" s="4" t="s">
        <f>=HYPERLINK("https://www.leilaoonline.net/lote/detalhe/323041", "02 TANQUES DE FIBRA SENDO DOIS DE 20M³. - N/E. - LOC. MARACAÍ")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=HYPERLINK("https://www.leilaoonline.net/lote/detalhe/323061", "36778")</f>
      </c>
      <c r="B93" s="4" t="s">
        <f>=HYPERLINK("https://www.leilaoonline.net/lote/detalhe/323061", " TANQUE DE FIBRA DE 30M³ - N°TQ-4883-A. - LOC. MARACAÍ")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=HYPERLINK("https://www.leilaoonline.net/lote/detalhe/323064", "36779")</f>
      </c>
      <c r="B94" s="4" t="s">
        <f>=HYPERLINK("https://www.leilaoonline.net/lote/detalhe/323064", " 2 FILTRO BAG PARA CONDENSADOR. - PT163525. - LOC. MARACAÍ")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=HYPERLINK("https://www.leilaoonline.net/lote/detalhe/323019", "36780")</f>
      </c>
      <c r="B95" s="4" t="s">
        <f>=HYPERLINK("https://www.leilaoonline.net/lote/detalhe/323019", "THERMOL INOX (VENDA POR KG), SENDO 14 CORPOS DE TUBOS DE APROX. 6 MTS/ APROX. 20 TON. - N/E. - LOC. MARACAÍ")</f>
      </c>
      <c r="C95" s="4" t="inlineStr">
        <is>
          <t>Vendido</t>
        </is>
      </c>
      <c r="D95" s="4" t="inlineStr">
        <is>
          <t>8</t>
        </is>
      </c>
      <c r="E95" s="5" t="inlineStr">
        <is>
          <t>32.000,00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=HYPERLINK("https://www.leilaoonline.net/lote/detalhe/323916", "36781")</f>
      </c>
      <c r="B96" s="4" t="s">
        <f>=HYPERLINK("https://www.leilaoonline.net/lote/detalhe/323916", "PEÇAS AGR SUCATEADAS - APROX. 2 TONELADAS - (VENDA POR KG). - LOC. GASA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1,00</t>
        </is>
      </c>
      <c r="F96" s="4" t="inlineStr">
        <is>
          <t>0.10</t>
        </is>
      </c>
    </row>
    <row collapsed="false" customFormat="false" customHeight="false" hidden="false" ht="12.1" outlineLevel="0" r="97">
      <c r="A97" s="5" t="s">
        <f>=HYPERLINK("https://www.leilaoonline.net/lote/detalhe/323922", "36782")</f>
      </c>
      <c r="B97" s="4" t="s">
        <f>=HYPERLINK("https://www.leilaoonline.net/lote/detalhe/323922", "APROX. 63 PEÇAS DE REPOSIÇÃO SUCATEADAS - APROX. 2 TONELADAS - (VENDA POR KG). - VEJA DESCRITIVO DE ITENS. - N/E. - LOC. GASA ")</f>
      </c>
      <c r="C97" s="4" t="inlineStr">
        <is>
          <t>Vendido</t>
        </is>
      </c>
      <c r="D97" s="4" t="inlineStr">
        <is>
          <t>31</t>
        </is>
      </c>
      <c r="E97" s="5" t="inlineStr">
        <is>
          <t>8.400,00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=HYPERLINK("https://www.leilaoonline.net/lote/detalhe/323920", "36783")</f>
      </c>
      <c r="B98" s="4" t="s">
        <f>=HYPERLINK("https://www.leilaoonline.net/lote/detalhe/323920", " CAMINHÃO VW/31.320 CNC 6X4; ANO 2010/2010; BRANCA; (TRANSBORDO). - FR 88179. - LOC. GASA ")</f>
      </c>
      <c r="C98" s="4" t="inlineStr">
        <is>
          <t>Venda condicional</t>
        </is>
      </c>
      <c r="D98" s="4" t="inlineStr">
        <is>
          <t>106</t>
        </is>
      </c>
      <c r="E98" s="5" t="inlineStr">
        <is>
          <t>144.000,00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=HYPERLINK("https://www.leilaoonline.net/lote/detalhe/323924", "36784")</f>
      </c>
      <c r="B99" s="4" t="s">
        <f>=HYPERLINK("https://www.leilaoonline.net/lote/detalhe/323924", " CAMINHÃO VW/31.320 CNC 6X4; ANO 2010/2010; BRANCA; (TRANSBORDO). - FR88176. - LOC. GASA ")</f>
      </c>
      <c r="C99" s="4" t="inlineStr">
        <is>
          <t>Não vendido</t>
        </is>
      </c>
      <c r="D99" s="4" t="inlineStr">
        <is>
          <t>145</t>
        </is>
      </c>
      <c r="E99" s="5" t="inlineStr">
        <is>
          <t>176.000,00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=HYPERLINK("https://www.leilaoonline.net/lote/detalhe/323926", "36785")</f>
      </c>
      <c r="B100" s="4" t="s">
        <f>=HYPERLINK("https://www.leilaoonline.net/lote/detalhe/323926", " ADUBADOR. - N/E. - LOC. GASA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=HYPERLINK("https://www.leilaoonline.net/lote/detalhe/323917", "36786")</f>
      </c>
      <c r="B101" s="4" t="s">
        <f>=HYPERLINK("https://www.leilaoonline.net/lote/detalhe/323917", " ESPALHADOR DE CALCARIO CARDEROLI 600KG. - N/E. - LOC. GASA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=HYPERLINK("https://www.leilaoonline.net/lote/detalhe/323928", "36787")</f>
      </c>
      <c r="B102" s="4" t="s">
        <f>=HYPERLINK("https://www.leilaoonline.net/lote/detalhe/323928", " GRADE PESADA; ANO 2003; FR86982. - LOC. GASA ")</f>
      </c>
      <c r="C102" s="4" t="inlineStr">
        <is>
          <t>Vendido</t>
        </is>
      </c>
      <c r="D102" s="4" t="inlineStr">
        <is>
          <t>27</t>
        </is>
      </c>
      <c r="E102" s="5" t="inlineStr">
        <is>
          <t>12.500,00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=HYPERLINK("https://www.leilaoonline.net/lote/detalhe/323911", "36788")</f>
      </c>
      <c r="B103" s="4" t="s">
        <f>=HYPERLINK("https://www.leilaoonline.net/lote/detalhe/323911", " CARRETA DE ABRIGO OPERAD. RSA (REBOQUE RODOKING CF 2E); ANO 2013/2013 - CINZA. - FR88951. - LOC. GASA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=HYPERLINK("https://www.leilaoonline.net/lote/detalhe/323909", "36789")</f>
      </c>
      <c r="B104" s="4" t="s">
        <f>=HYPERLINK("https://www.leilaoonline.net/lote/detalhe/323909", " CAMINHÃO MERCEDES BENZ 3344S 6X4; ANO 2014/2014; BRANCA; (CAVALO MECÂNICO) - FR131239. - LOC. GASA ")</f>
      </c>
      <c r="C104" s="4" t="inlineStr">
        <is>
          <t>Vendido</t>
        </is>
      </c>
      <c r="D104" s="4" t="inlineStr">
        <is>
          <t>78</t>
        </is>
      </c>
      <c r="E104" s="5" t="inlineStr">
        <is>
          <t>108.000,00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=HYPERLINK("https://www.leilaoonline.net/lote/detalhe/323929", "36790")</f>
      </c>
      <c r="B105" s="4" t="s">
        <f>=HYPERLINK("https://www.leilaoonline.net/lote/detalhe/323929", " TRATOR JOHN DEERE 7225J 4X4; ANO 2016. - FR115698. - LOC. GASA")</f>
      </c>
      <c r="C105" s="4" t="inlineStr">
        <is>
          <t>Não vendido</t>
        </is>
      </c>
      <c r="D105" s="4" t="inlineStr">
        <is>
          <t>15</t>
        </is>
      </c>
      <c r="E105" s="5" t="inlineStr">
        <is>
          <t>82.500,00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=HYPERLINK("https://www.leilaoonline.net/lote/detalhe/323934", "36791")</f>
      </c>
      <c r="B106" s="4" t="s">
        <f>=HYPERLINK("https://www.leilaoonline.net/lote/detalhe/323934", "4 ELEVADORES DE COLHEDORAS. - LOC. GASA 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=HYPERLINK("https://www.leilaoonline.net/lote/detalhe/323931", "36792")</f>
      </c>
      <c r="B107" s="4" t="s">
        <f>=HYPERLINK("https://www.leilaoonline.net/lote/detalhe/323931", " PAINEL CENTRIFUGA DE AÇÚCAR. - PT056717. - LOC. MUNDIAL ")</f>
      </c>
      <c r="C107" s="4" t="inlineStr">
        <is>
          <t>Não vendido</t>
        </is>
      </c>
      <c r="D107" s="4" t="inlineStr">
        <is>
          <t>14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=HYPERLINK("https://www.leilaoonline.net/lote/detalhe/323930", "36793")</f>
      </c>
      <c r="B108" s="4" t="s">
        <f>=HYPERLINK("https://www.leilaoonline.net/lote/detalhe/323930", " 05 RADIADORES. - LOC. MUNDIAL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=HYPERLINK("https://www.leilaoonline.net/lote/detalhe/323910", "36794")</f>
      </c>
      <c r="B109" s="4" t="s">
        <f>=HYPERLINK("https://www.leilaoonline.net/lote/detalhe/323910", " 1 BI-HELICOIDAL, 1 VOLANDEIRA. - N/E. - LOC. UNIVALEM 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=HYPERLINK("https://www.leilaoonline.net/lote/detalhe/323914", "36795")</f>
      </c>
      <c r="B110" s="4" t="s">
        <f>=HYPERLINK("https://www.leilaoonline.net/lote/detalhe/323914", " TRATOR MASSEY FERGUSON 275; ANO 1994. - FR81515. - LOC. UNIVALEM ")</f>
      </c>
      <c r="C110" s="4" t="inlineStr">
        <is>
          <t>Vendido</t>
        </is>
      </c>
      <c r="D110" s="4" t="inlineStr">
        <is>
          <t>37</t>
        </is>
      </c>
      <c r="E110" s="5" t="inlineStr">
        <is>
          <t>52.000,00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=HYPERLINK("https://www.leilaoonline.net/lote/detalhe/323912", "36796")</f>
      </c>
      <c r="B111" s="4" t="s">
        <f>=HYPERLINK("https://www.leilaoonline.net/lote/detalhe/323912", " CARRETA SERVIÇOS GERAIS. - LOC. UNIVALEM 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=HYPERLINK("https://www.leilaoonline.net/lote/detalhe/323915", "36797")</f>
      </c>
      <c r="B112" s="4" t="s">
        <f>=HYPERLINK("https://www.leilaoonline.net/lote/detalhe/323915", " CARRETA BASCULANTE; ANO 1995. - FR81547. - LOC. UNIVALEM")</f>
      </c>
      <c r="C112" s="4" t="inlineStr">
        <is>
          <t>Vendido</t>
        </is>
      </c>
      <c r="D112" s="4" t="inlineStr">
        <is>
          <t>6</t>
        </is>
      </c>
      <c r="E112" s="5" t="inlineStr">
        <is>
          <t>3.250,00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=HYPERLINK("https://www.leilaoonline.net/lote/detalhe/322572", "36802")</f>
      </c>
      <c r="B113" s="4" t="s">
        <f>=HYPERLINK("https://www.leilaoonline.net/lote/detalhe/322572", "TRATOR CASE PUMA 200 4X4; ANO 2017. - FR512035. - LOC. LAGOA DA PRATA ")</f>
      </c>
      <c r="C113" s="4" t="inlineStr">
        <is>
          <t>Não vendido</t>
        </is>
      </c>
      <c r="D113" s="4" t="inlineStr">
        <is>
          <t>26</t>
        </is>
      </c>
      <c r="E113" s="5" t="inlineStr">
        <is>
          <t>55.000,00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=HYPERLINK("https://www.leilaoonline.net/lote/detalhe/322573", "36803")</f>
      </c>
      <c r="B114" s="4" t="s">
        <f>=HYPERLINK("https://www.leilaoonline.net/lote/detalhe/322573", "TRATOR CASE PUMA 200 4X4; ANO 2016. - FR512055. - LOC. LAGOA DA PRATA ")</f>
      </c>
      <c r="C114" s="4" t="inlineStr">
        <is>
          <t>Não vendido</t>
        </is>
      </c>
      <c r="D114" s="4" t="inlineStr">
        <is>
          <t>18</t>
        </is>
      </c>
      <c r="E114" s="5" t="inlineStr">
        <is>
          <t>47.000,00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=HYPERLINK("https://www.leilaoonline.net/lote/detalhe/322571", "36804")</f>
      </c>
      <c r="B115" s="4" t="s">
        <f>=HYPERLINK("https://www.leilaoonline.net/lote/detalhe/322571", "TRATOR CASE PUMA 200 4X4; ANO 2016. - FR512062. - LOC. LAGOA DA PRATA ")</f>
      </c>
      <c r="C115" s="4" t="inlineStr">
        <is>
          <t>Não vendido</t>
        </is>
      </c>
      <c r="D115" s="4" t="inlineStr">
        <is>
          <t>35</t>
        </is>
      </c>
      <c r="E115" s="5" t="inlineStr">
        <is>
          <t>64.000,00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=HYPERLINK("https://www.leilaoonline.net/lote/detalhe/322569", "36807")</f>
      </c>
      <c r="B116" s="4" t="s">
        <f>=HYPERLINK("https://www.leilaoonline.net/lote/detalhe/322569", "TRATOR CASE PUMA 200 4X4 - ANO 2016 - FR512054 - LOC. LAGOA DA PRATA")</f>
      </c>
      <c r="C116" s="4" t="inlineStr">
        <is>
          <t>Não vendido</t>
        </is>
      </c>
      <c r="D116" s="4" t="inlineStr">
        <is>
          <t>17</t>
        </is>
      </c>
      <c r="E116" s="5" t="inlineStr">
        <is>
          <t>54.000,00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=HYPERLINK("https://www.leilaoonline.net/lote/detalhe/322553", "36808")</f>
      </c>
      <c r="B117" s="4" t="s">
        <f>=HYPERLINK("https://www.leilaoonline.net/lote/detalhe/322553", "TRANSBORDO CIVEMASA TAC 13000 C/3 EIXOS; ANO 2008. - FR9004054. - LOC. LAGOA DA PRATA")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=HYPERLINK("https://www.leilaoonline.net/lote/detalhe/322578", "36812")</f>
      </c>
      <c r="B118" s="4" t="s">
        <f>=HYPERLINK("https://www.leilaoonline.net/lote/detalhe/322578", "TRATOR CASE PUMA 200 4X4; ANO 2016. - FR512046. - LOC. LAGOA DA PRATA ")</f>
      </c>
      <c r="C118" s="4" t="inlineStr">
        <is>
          <t>Não vendido</t>
        </is>
      </c>
      <c r="D118" s="4" t="inlineStr">
        <is>
          <t>26</t>
        </is>
      </c>
      <c r="E118" s="5" t="inlineStr">
        <is>
          <t>65.000,00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=HYPERLINK("https://www.leilaoonline.net/lote/detalhe/325413", "36814")</f>
      </c>
      <c r="B119" s="4" t="s">
        <f>=HYPERLINK("https://www.leilaoonline.net/lote/detalhe/325413", "CARROCERIA COMBOIO AZUL -  PT.290469 - LOC. LAGOA DA PRATA")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=HYPERLINK("https://www.leilaoonline.net/lote/detalhe/322605", "36816")</f>
      </c>
      <c r="B120" s="4" t="s">
        <f>=HYPERLINK("https://www.leilaoonline.net/lote/detalhe/322605", "GM/S10 24 RONTAN AMB - ANO 2010/2011 - BRANCO - FR13006004 - LOC. MB")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=HYPERLINK("https://www.leilaoonline.net/lote/detalhe/325412", "36819")</f>
      </c>
      <c r="B121" s="4" t="s">
        <f>=HYPERLINK("https://www.leilaoonline.net/lote/detalhe/325412", "TRATOR CASE PUMA 200 4X4; ANO 2016. - FR8002051. - LOC. LAGOA DA PRATA 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83.000,00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=HYPERLINK("https://www.leilaoonline.net/lote/detalhe/326379", "36820")</f>
      </c>
      <c r="B122" s="4" t="s">
        <f>=HYPERLINK("https://www.leilaoonline.net/lote/detalhe/326379", "REBOQUE FREE HOBBY FH6; ANO 2013/2013; PRETA; (CARROCERIA FECHADA). - FR14004632. - LOC. SANTA ELISA")</f>
      </c>
      <c r="C122" s="4" t="inlineStr">
        <is>
          <t>Venda condicional</t>
        </is>
      </c>
      <c r="D122" s="4" t="inlineStr">
        <is>
          <t>4</t>
        </is>
      </c>
      <c r="E122" s="5" t="inlineStr">
        <is>
          <t>4.500,00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=HYPERLINK("https://www.leilaoonline.net/lote/detalhe/325567", "36823")</f>
      </c>
      <c r="B123" s="4" t="s">
        <f>=HYPERLINK("https://www.leilaoonline.net/lote/detalhe/325567", "DOLLY. - (VENDA SEM DOCUMENTAÇÃO). - LOC. SANTA ELISA")</f>
      </c>
      <c r="C123" s="4" t="inlineStr">
        <is>
          <t>Vendido</t>
        </is>
      </c>
      <c r="D123" s="4" t="inlineStr">
        <is>
          <t>39</t>
        </is>
      </c>
      <c r="E123" s="5" t="inlineStr">
        <is>
          <t>13.650,00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=HYPERLINK("https://www.leilaoonline.net/lote/detalhe/325761", "36824")</f>
      </c>
      <c r="B124" s="4" t="s">
        <f>=HYPERLINK("https://www.leilaoonline.net/lote/detalhe/325761", "CARRETINHA SERVIÇO GERAIS; ANO 2019/2019; PRETA; (REBOQUE) . - FR122971. - LOC. SANTA ELISA ")</f>
      </c>
      <c r="C124" s="4" t="inlineStr">
        <is>
          <t>Vendido</t>
        </is>
      </c>
      <c r="D124" s="4" t="inlineStr">
        <is>
          <t>6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=HYPERLINK("https://www.leilaoonline.net/lote/detalhe/323551", "36827")</f>
      </c>
      <c r="B125" s="4" t="s">
        <f>=HYPERLINK("https://www.leilaoonline.net/lote/detalhe/323551", "SEMI REBOQUE RANDON 12,50 M; ANO 1994/1994; BRANCA. - FR14004170. - LOC. SANTA ELISA")</f>
      </c>
      <c r="C125" s="4" t="inlineStr">
        <is>
          <t>Vendido</t>
        </is>
      </c>
      <c r="D125" s="4" t="inlineStr">
        <is>
          <t>12</t>
        </is>
      </c>
      <c r="E125" s="5" t="inlineStr">
        <is>
          <t>13.000,00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=HYPERLINK("https://www.leilaoonline.net/lote/detalhe/322565", "36830")</f>
      </c>
      <c r="B126" s="4" t="s">
        <f>=HYPERLINK("https://www.leilaoonline.net/lote/detalhe/322565", "TRANSBORDO S.IZABEL TRIDEM 13T; ANO 2013. - FR11003711. - LOC. VALE DO ROSÁRIO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=HYPERLINK("https://www.leilaoonline.net/lote/detalhe/322582", "36844")</f>
      </c>
      <c r="B127" s="4" t="s">
        <f>=HYPERLINK("https://www.leilaoonline.net/lote/detalhe/322582", "PULVERIZADOR DE INJEÇÃO NO SOLO; ANO 2018. - FR122923. - LOC. UNIVALEM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=HYPERLINK("https://www.leilaoonline.net/lote/detalhe/322604", "36845")</f>
      </c>
      <c r="B128" s="4" t="s">
        <f>=HYPERLINK("https://www.leilaoonline.net/lote/detalhe/322604", "PULVERIZADOR HERBICAT. - N/E. - LOC. UNIVALEM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=HYPERLINK("https://www.leilaoonline.net/lote/detalhe/322579", "36846")</f>
      </c>
      <c r="B129" s="4" t="s">
        <f>=HYPERLINK("https://www.leilaoonline.net/lote/detalhe/322579", "PULVERIZADOR DE INJEÇÃO NO SOLO; ANO 2018. - FR122922. - LOC. UNIVALEM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=HYPERLINK("https://www.leilaoonline.net/lote/detalhe/322585", "36847")</f>
      </c>
      <c r="B130" s="4" t="s">
        <f>=HYPERLINK("https://www.leilaoonline.net/lote/detalhe/322585", "ESPALHADOR DE CALCÁRIO CARDEROLI 600KG. - N/E. - LOC. UNIVALEM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=HYPERLINK("https://www.leilaoonline.net/lote/detalhe/322602", "36849")</f>
      </c>
      <c r="B131" s="4" t="s">
        <f>=HYPERLINK("https://www.leilaoonline.net/lote/detalhe/322602", "SULCADOR 3 LIN.DMB; ANO 2008. - FR88820. - LOC. UNIVALEM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=HYPERLINK("https://www.leilaoonline.net/lote/detalhe/322583", "36850")</f>
      </c>
      <c r="B132" s="4" t="s">
        <f>=HYPERLINK("https://www.leilaoonline.net/lote/detalhe/322583", "DESENLEIRADOR DE PALHA CARDEROLI; ANO 2014. - FR84683. - LOC. UNIVALEM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=HYPERLINK("https://www.leilaoonline.net/lote/detalhe/322584", "36851")</f>
      </c>
      <c r="B133" s="4" t="s">
        <f>=HYPERLINK("https://www.leilaoonline.net/lote/detalhe/322584", "DESENLEIRADOR DE PALHA CARDEROLI; ANO 2014. - FR84688. - LOC. UNIVALEM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=HYPERLINK("https://www.leilaoonline.net/lote/detalhe/322581", "36852")</f>
      </c>
      <c r="B134" s="4" t="s">
        <f>=HYPERLINK("https://www.leilaoonline.net/lote/detalhe/322581", "HIDRATADOR DE CAL. - N/E. - LOC. UNIVALEM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=HYPERLINK("https://www.leilaoonline.net/lote/detalhe/322589", "36855")</f>
      </c>
      <c r="B135" s="4" t="s">
        <f>=HYPERLINK("https://www.leilaoonline.net/lote/detalhe/322589", "PEÇAS DE REPOSIÇÃO COMBOIO - APROX. 1 TONELADA - (VENDA POR KG). - N/A. - LOC. UNIVALEM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1,00</t>
        </is>
      </c>
      <c r="F135" s="4" t="inlineStr">
        <is>
          <t>0.10</t>
        </is>
      </c>
    </row>
    <row collapsed="false" customFormat="false" customHeight="false" hidden="false" ht="12.1" outlineLevel="0" r="136">
      <c r="A136" s="5" t="s">
        <f>=HYPERLINK("https://www.leilaoonline.net/lote/detalhe/322587", "36856")</f>
      </c>
      <c r="B136" s="4" t="s">
        <f>=HYPERLINK("https://www.leilaoonline.net/lote/detalhe/322587", "CULTIVADOR DIST. ADUBO DMB 2L; ANO 2009. - FR122297. - LOC. UNIVALEM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=HYPERLINK("https://www.leilaoonline.net/lote/detalhe/322588", "36857")</f>
      </c>
      <c r="B137" s="4" t="s">
        <f>=HYPERLINK("https://www.leilaoonline.net/lote/detalhe/322588", "CULTIVADOR 2L CARDERROLI; ANO 2014. - FR84935. - LOC. UNIVALEM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=HYPERLINK("https://www.leilaoonline.net/lote/detalhe/322603", "36864")</f>
      </c>
      <c r="B138" s="4" t="s">
        <f>=HYPERLINK("https://www.leilaoonline.net/lote/detalhe/322603", "REBOQUE TECTRAN 8,20M; ANO 1996; (HIDRO ROLL MANGUEIRA NÃO ESTÁ INCLUSA). - FR91104/FR173565. -  LOC. BENALCOOL ")</f>
      </c>
      <c r="C138" s="4" t="inlineStr">
        <is>
          <t>Vendido</t>
        </is>
      </c>
      <c r="D138" s="4" t="inlineStr">
        <is>
          <t>10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=HYPERLINK("https://www.leilaoonline.net/lote/detalhe/322590", "36872")</f>
      </c>
      <c r="B139" s="4" t="s">
        <f>=HYPERLINK("https://www.leilaoonline.net/lote/detalhe/322590", "CONJ. 3 SUCATAS DE COLHEDORAS - LOC. JATAÍ")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=HYPERLINK("https://www.leilaoonline.net/lote/detalhe/322591", "36873")</f>
      </c>
      <c r="B140" s="4" t="s">
        <f>=HYPERLINK("https://www.leilaoonline.net/lote/detalhe/322591", "TRANSBORDO S.IZABEL TCS 12T;  ANO 2010 - FR68029. - LOC. JATAÍ")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=HYPERLINK("https://www.leilaoonline.net/lote/detalhe/322593", "36874")</f>
      </c>
      <c r="B141" s="4" t="s">
        <f>=HYPERLINK("https://www.leilaoonline.net/lote/detalhe/322593", "HIDRO ROLL METALMAG; ANO 2008. - FR164838 - LOC. JATAÍ")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=HYPERLINK("https://www.leilaoonline.net/lote/detalhe/322594", "36875")</f>
      </c>
      <c r="B142" s="4" t="s">
        <f>=HYPERLINK("https://www.leilaoonline.net/lote/detalhe/322594", "HIDRO ROLL METALMAG; ANO 2008. - FR164834 - LOC. JATAÍ")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=HYPERLINK("https://www.leilaoonline.net/lote/detalhe/322595", "36876")</f>
      </c>
      <c r="B143" s="4" t="s">
        <f>=HYPERLINK("https://www.leilaoonline.net/lote/detalhe/322595", "HIDRO ROLL MATALMAG; ANO 2008. - FR164836 - LOC. JATAÍ")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=HYPERLINK("https://www.leilaoonline.net/lote/detalhe/322597", "36877")</f>
      </c>
      <c r="B144" s="4" t="s">
        <f>=HYPERLINK("https://www.leilaoonline.net/lote/detalhe/322597", "HIDRO ROLL METALMAG; ANO 2008. - FR164814 - LOC. JATAÍ")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=HYPERLINK("https://www.leilaoonline.net/lote/detalhe/322596", "36878")</f>
      </c>
      <c r="B145" s="4" t="s">
        <f>=HYPERLINK("https://www.leilaoonline.net/lote/detalhe/322596", "TRANSBORDO CIVEMASA TRIDEM 13T; ANO 2016. - FR4445260. - LOC. JATAÍ")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=HYPERLINK("https://www.leilaoonline.net/lote/detalhe/322598", "36879")</f>
      </c>
      <c r="B146" s="4" t="s">
        <f>=HYPERLINK("https://www.leilaoonline.net/lote/detalhe/322598", "TRANSBORDO CIVEMASA 12000KG 4700X3600MM; ANO 2016 - FR4445259 - LOC. JATAÍ")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=HYPERLINK("https://www.leilaoonline.net/lote/detalhe/322599", "36880")</f>
      </c>
      <c r="B147" s="4" t="s">
        <f>=HYPERLINK("https://www.leilaoonline.net/lote/detalhe/322599", "TRANSBORDO S. IZABEL TCS 12T. - ANO 2010. - FR164322. - LOC. JATAÍ")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=HYPERLINK("https://www.leilaoonline.net/lote/detalhe/322600", "36881")</f>
      </c>
      <c r="B148" s="4" t="s">
        <f>=HYPERLINK("https://www.leilaoonline.net/lote/detalhe/322600", "DOLLY USICAMP - ANO 2009 - FR164794. - AMARELO - (VENDA SEM DOCUMENTO) - LOC. JATAÍ")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=HYPERLINK("https://www.leilaoonline.net/lote/detalhe/322592", "36882")</f>
      </c>
      <c r="B149" s="4" t="s">
        <f>=HYPERLINK("https://www.leilaoonline.net/lote/detalhe/322592", "TRATOR CASE MX 260 MAGNUM 4X4; ANO 2014. - FR163506 - LOC. JATAÍ")</f>
      </c>
      <c r="C149" s="4" t="inlineStr">
        <is>
          <t>Vendido</t>
        </is>
      </c>
      <c r="D149" s="4" t="inlineStr">
        <is>
          <t>36</t>
        </is>
      </c>
      <c r="E149" s="5" t="inlineStr">
        <is>
          <t>76.500,00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=HYPERLINK("https://www.leilaoonline.net/lote/detalhe/322601", "36885")</f>
      </c>
      <c r="B150" s="4" t="s">
        <f>=HYPERLINK("https://www.leilaoonline.net/lote/detalhe/322601", "CARRETA ABRIGO OPERADORES; (REBOQUE FEDERAL LG) - ANO 2013/2013; CINZA. - FR164395. - LOC. JATAÍ")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4.500,00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=HYPERLINK("https://www.leilaoonline.net/lote/detalhe/322586", "36889")</f>
      </c>
      <c r="B151" s="4" t="s">
        <f>=HYPERLINK("https://www.leilaoonline.net/lote/detalhe/322586", "APROX. 160 PALLETES - MADEIRA SUCATEADO; ( VENDA POR UNIDADE) -  LOC. JATAÍ")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1,00</t>
        </is>
      </c>
      <c r="F151" s="4" t="inlineStr">
        <is>
          <t>1.00</t>
        </is>
      </c>
    </row>
    <row collapsed="false" customFormat="false" customHeight="false" hidden="false" ht="12.1" outlineLevel="0" r="152">
      <c r="A152" s="5" t="s">
        <f>=HYPERLINK("https://www.leilaoonline.net/lote/detalhe/322609", "37113")</f>
      </c>
      <c r="B152" s="4" t="s">
        <f>=HYPERLINK("https://www.leilaoonline.net/lote/detalhe/322609", "TRANSBORDO CIVEMASA TAC 10500 C/2 EIXOS; ANO 2009. - FR1003005. - LOC. LAGOA DA PRATA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=HYPERLINK("https://www.leilaoonline.net/lote/detalhe/322607", "37114")</f>
      </c>
      <c r="B153" s="4" t="s">
        <f>=HYPERLINK("https://www.leilaoonline.net/lote/detalhe/322607", "PLANTADORA DMB; ANO 2013. - FR8003195. - LOC. LAGOA DA PRATA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=HYPERLINK("https://www.leilaoonline.net/lote/detalhe/322608", "37115")</f>
      </c>
      <c r="B154" s="4" t="s">
        <f>=HYPERLINK("https://www.leilaoonline.net/lote/detalhe/322608", "PLANTADORA DMB; ANO 2013. - FR8003196. - LOC. LAGOA DA PRATA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=HYPERLINK("https://www.leilaoonline.net/lote/detalhe/322606", "37116")</f>
      </c>
      <c r="B155" s="4" t="s">
        <f>=HYPERLINK("https://www.leilaoonline.net/lote/detalhe/322606", "PLANTADORA DMB. - ANO 2013 - FR8003194. - LOC. LAGOA DA PRATA 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=HYPERLINK("https://www.leilaoonline.net/lote/detalhe/325569", "37117")</f>
      </c>
      <c r="B156" s="4" t="s">
        <f>=HYPERLINK("https://www.leilaoonline.net/lote/detalhe/325569", "PRANCHA RODOVIARIA MCA TECTRAN PRANCHA 698; ANO 1998/1998; AMARELA. - FR11004080. - LOC.LAGOA DA PRATA 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68.000,00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=HYPERLINK("https://www.leilaoonline.net/lote/detalhe/322715", "37121")</f>
      </c>
      <c r="B157" s="4" t="s">
        <f>=HYPERLINK("https://www.leilaoonline.net/lote/detalhe/322715", " TRANSBORDO ATA 12000 12T; ANO 2015. - FR135651. - LOC. ARARAQUARA")</f>
      </c>
      <c r="C157" s="4" t="inlineStr">
        <is>
          <t>Vendido</t>
        </is>
      </c>
      <c r="D157" s="4" t="inlineStr">
        <is>
          <t>9</t>
        </is>
      </c>
      <c r="E157" s="5" t="inlineStr">
        <is>
          <t>23.000,00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=HYPERLINK("https://www.leilaoonline.net/lote/detalhe/322698", "37122")</f>
      </c>
      <c r="B158" s="4" t="s">
        <f>=HYPERLINK("https://www.leilaoonline.net/lote/detalhe/322698", " TRANSBORDO ATA 12000 12T; ANO 2012. - FR123778. - LOC. ARARAQUARA")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=HYPERLINK("https://www.leilaoonline.net/lote/detalhe/322696", "37124")</f>
      </c>
      <c r="B159" s="4" t="s">
        <f>=HYPERLINK("https://www.leilaoonline.net/lote/detalhe/322696", " TRANSBORDO ATA 12000 12T; ANO 2012. - FR102052. - LOC. ARARAQUARA")</f>
      </c>
      <c r="C159" s="4" t="inlineStr">
        <is>
          <t>Não vendido</t>
        </is>
      </c>
      <c r="D159" s="4" t="inlineStr">
        <is>
          <t>5</t>
        </is>
      </c>
      <c r="E159" s="5" t="inlineStr">
        <is>
          <t>19.000,00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=HYPERLINK("https://www.leilaoonline.net/lote/detalhe/322703", "37128")</f>
      </c>
      <c r="B160" s="4" t="s">
        <f>=HYPERLINK("https://www.leilaoonline.net/lote/detalhe/322703", " TRANSBORDO ATA 12000 12T; ANO 2012. - FR361617. - LOC. ARARAQUARA")</f>
      </c>
      <c r="C160" s="4" t="inlineStr">
        <is>
          <t>Vendido</t>
        </is>
      </c>
      <c r="D160" s="4" t="inlineStr">
        <is>
          <t>9</t>
        </is>
      </c>
      <c r="E160" s="5" t="inlineStr">
        <is>
          <t>20.000,00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=HYPERLINK("https://www.leilaoonline.net/lote/detalhe/322714", "37129")</f>
      </c>
      <c r="B161" s="4" t="s">
        <f>=HYPERLINK("https://www.leilaoonline.net/lote/detalhe/322714", " TRANSBORDO ATA 12000 12T; ANO 2012. - FR10187. - LOC. ARARAQUARA")</f>
      </c>
      <c r="C161" s="4" t="inlineStr">
        <is>
          <t>Venda condicional</t>
        </is>
      </c>
      <c r="D161" s="4" t="inlineStr">
        <is>
          <t>6</t>
        </is>
      </c>
      <c r="E161" s="5" t="inlineStr">
        <is>
          <t>17.000,00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=HYPERLINK("https://www.leilaoonline.net/lote/detalhe/322699", "37131")</f>
      </c>
      <c r="B162" s="4" t="s">
        <f>=HYPERLINK("https://www.leilaoonline.net/lote/detalhe/322699", " TRANSBORDO ATA 12000 12T; ANO 2012. - FR123770. - LOC. ARARAQUARA")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14.000,00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=HYPERLINK("https://www.leilaoonline.net/lote/detalhe/322713", "37132")</f>
      </c>
      <c r="B163" s="4" t="s">
        <f>=HYPERLINK("https://www.leilaoonline.net/lote/detalhe/322713", " TRANSBORDO ATA 12000 12T; ANO 2012. - FR361633. - LOC. ARARAQUARA")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14.000,00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=HYPERLINK("https://www.leilaoonline.net/lote/detalhe/322717", "37134")</f>
      </c>
      <c r="B164" s="4" t="s">
        <f>=HYPERLINK("https://www.leilaoonline.net/lote/detalhe/322717", " TRANSBORDO ATA 12000 12T; ANO 2010. - FR135634. - LOC. ARARAQUARA")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=HYPERLINK("https://www.leilaoonline.net/lote/detalhe/322693", "37135")</f>
      </c>
      <c r="B165" s="4" t="s">
        <f>=HYPERLINK("https://www.leilaoonline.net/lote/detalhe/322693", " TRANSBORDO ATA 12000 12T; ANO 2012. - FR361424. - LOC. ARARAQUARA")</f>
      </c>
      <c r="C165" s="4" t="inlineStr">
        <is>
          <t>Não vendido</t>
        </is>
      </c>
      <c r="D165" s="4" t="inlineStr">
        <is>
          <t>3</t>
        </is>
      </c>
      <c r="E165" s="5" t="inlineStr">
        <is>
          <t>17.000,00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=HYPERLINK("https://www.leilaoonline.net/lote/detalhe/322694", "37138")</f>
      </c>
      <c r="B166" s="4" t="s">
        <f>=HYPERLINK("https://www.leilaoonline.net/lote/detalhe/322694", " TRANSBORDO ATA 12000 12T; ANO 2012. - FR123769. - LOC. ARARAQUARA")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=HYPERLINK("https://www.leilaoonline.net/lote/detalhe/322708", "37141")</f>
      </c>
      <c r="B167" s="4" t="s">
        <f>=HYPERLINK("https://www.leilaoonline.net/lote/detalhe/322708", " TRANSBORDO ATA 12000 12T; ANO 2012. - FR70618. - LOC. ARARAQUARA")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17.000,00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=HYPERLINK("https://www.leilaoonline.net/lote/detalhe/322701", "37142")</f>
      </c>
      <c r="B168" s="4" t="s">
        <f>=HYPERLINK("https://www.leilaoonline.net/lote/detalhe/322701", " TRANSBORDO ATA 12000 12T; ANO 2012. - FR361609. - LOC. ARARAQUARA")</f>
      </c>
      <c r="C168" s="4" t="inlineStr">
        <is>
          <t>Venda condicional</t>
        </is>
      </c>
      <c r="D168" s="4" t="inlineStr">
        <is>
          <t>1</t>
        </is>
      </c>
      <c r="E168" s="5" t="inlineStr">
        <is>
          <t>12.000,00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=HYPERLINK("https://www.leilaoonline.net/lote/detalhe/322711", "37143")</f>
      </c>
      <c r="B169" s="4" t="s">
        <f>=HYPERLINK("https://www.leilaoonline.net/lote/detalhe/322711", " TRANSBORDO ATA 12000 12T; ANO 2012. - FR361432. - LOC. ARARAQUARA")</f>
      </c>
      <c r="C169" s="4" t="inlineStr">
        <is>
          <t>Vendido</t>
        </is>
      </c>
      <c r="D169" s="4" t="inlineStr">
        <is>
          <t>5</t>
        </is>
      </c>
      <c r="E169" s="5" t="inlineStr">
        <is>
          <t>16.000,00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=HYPERLINK("https://www.leilaoonline.net/lote/detalhe/322707", "37147")</f>
      </c>
      <c r="B170" s="4" t="s">
        <f>=HYPERLINK("https://www.leilaoonline.net/lote/detalhe/322707", " TRANSBORDO ATA 12000 12T; ANO 2012. - FR361429. - LOC. ARARAQUARA")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12.000,00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=HYPERLINK("https://www.leilaoonline.net/lote/detalhe/322706", "37148")</f>
      </c>
      <c r="B171" s="4" t="s">
        <f>=HYPERLINK("https://www.leilaoonline.net/lote/detalhe/322706", " TRANSBORDO ATA 12000 12T; ANO 2012. - FR123771. - LOC. ARARAQUARA")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16.000,00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=HYPERLINK("https://www.leilaoonline.net/lote/detalhe/322702", "37150")</f>
      </c>
      <c r="B172" s="4" t="s">
        <f>=HYPERLINK("https://www.leilaoonline.net/lote/detalhe/322702", " TRANSBORDO ATA 12000 12T; ANO 2012. - FR123766. - LOC. ARARAQUARA")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16.000,00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=HYPERLINK("https://www.leilaoonline.net/lote/detalhe/322705", "37151")</f>
      </c>
      <c r="B173" s="4" t="s">
        <f>=HYPERLINK("https://www.leilaoonline.net/lote/detalhe/322705", " TRANSBORDO ATA 12000 12T; ANO 2012. - FR361616. - LOC. ARARAQUARA")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=HYPERLINK("https://www.leilaoonline.net/lote/detalhe/322681", "37152")</f>
      </c>
      <c r="B174" s="4" t="s">
        <f>=HYPERLINK("https://www.leilaoonline.net/lote/detalhe/322681", "TRATOR VALTRA BH 210I 4X4 - ANO 2014 - FR81523 - LOC. BOM RETIRO")</f>
      </c>
      <c r="C174" s="4" t="inlineStr">
        <is>
          <t>Não vendido</t>
        </is>
      </c>
      <c r="D174" s="4" t="inlineStr">
        <is>
          <t>7</t>
        </is>
      </c>
      <c r="E174" s="5" t="inlineStr">
        <is>
          <t>76.000,00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=HYPERLINK("https://www.leilaoonline.net/lote/detalhe/322684", "37154")</f>
      </c>
      <c r="B175" s="4" t="s">
        <f>=HYPERLINK("https://www.leilaoonline.net/lote/detalhe/322684", "TRATOR VALTRA BH 210I 4X4 - ANO 2014 - FR116530 - LOC. BOM RETIRO")</f>
      </c>
      <c r="C175" s="4" t="inlineStr">
        <is>
          <t>Não vendido</t>
        </is>
      </c>
      <c r="D175" s="4" t="inlineStr">
        <is>
          <t>23</t>
        </is>
      </c>
      <c r="E175" s="5" t="inlineStr">
        <is>
          <t>92.500,00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=HYPERLINK("https://www.leilaoonline.net/lote/detalhe/324666", "37156")</f>
      </c>
      <c r="B176" s="4" t="s">
        <f>=HYPERLINK("https://www.leilaoonline.net/lote/detalhe/324666", " CAMINHÃO VW/15.190 WORKER; ANO 2012/2013; BRANCA. - (BAÚ) - FR119923. - LOC. BONFIM ")</f>
      </c>
      <c r="C176" s="4" t="inlineStr">
        <is>
          <t>Vendido</t>
        </is>
      </c>
      <c r="D176" s="4" t="inlineStr">
        <is>
          <t>75</t>
        </is>
      </c>
      <c r="E176" s="5" t="inlineStr">
        <is>
          <t>120.000,00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=HYPERLINK("https://www.leilaoonline.net/lote/detalhe/324664", "37157")</f>
      </c>
      <c r="B177" s="4" t="s">
        <f>=HYPERLINK("https://www.leilaoonline.net/lote/detalhe/324664", " COLHEDORA JOHN DEERE CH670; ANO 2016. - FR117580. - LOC. BONFIM ")</f>
      </c>
      <c r="C177" s="4" t="inlineStr">
        <is>
          <t>Não vendido</t>
        </is>
      </c>
      <c r="D177" s="4" t="inlineStr">
        <is>
          <t>7</t>
        </is>
      </c>
      <c r="E177" s="5" t="inlineStr">
        <is>
          <t>52.000,00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=HYPERLINK("https://www.leilaoonline.net/lote/detalhe/324667", "37158")</f>
      </c>
      <c r="B178" s="4" t="s">
        <f>=HYPERLINK("https://www.leilaoonline.net/lote/detalhe/324667", " COLHEDORA JOHN DEERE CH670 2L; ANO 2018. - FR49580. - LOC. BONFIM ")</f>
      </c>
      <c r="C178" s="4" t="inlineStr">
        <is>
          <t>Não vendido</t>
        </is>
      </c>
      <c r="D178" s="4" t="inlineStr">
        <is>
          <t>16</t>
        </is>
      </c>
      <c r="E178" s="5" t="inlineStr">
        <is>
          <t>70.000,00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=HYPERLINK("https://www.leilaoonline.net/lote/detalhe/324670", "37159")</f>
      </c>
      <c r="B179" s="4" t="s">
        <f>=HYPERLINK("https://www.leilaoonline.net/lote/detalhe/324670", " COLHEDORA JOHN DEERE CH670 2L; ANO 2016 . - FR50151. - LOC. BONFIM ")</f>
      </c>
      <c r="C179" s="4" t="inlineStr">
        <is>
          <t>Não vendido</t>
        </is>
      </c>
      <c r="D179" s="4" t="inlineStr">
        <is>
          <t>6</t>
        </is>
      </c>
      <c r="E179" s="5" t="inlineStr">
        <is>
          <t>50.000,00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=HYPERLINK("https://www.leilaoonline.net/lote/detalhe/324674", "37160")</f>
      </c>
      <c r="B180" s="4" t="s">
        <f>=HYPERLINK("https://www.leilaoonline.net/lote/detalhe/324674", " COLHEDORA JOHN DEERE CH670; ANO 2018. - FR20541. - LOC. BONFIM ")</f>
      </c>
      <c r="C180" s="4" t="inlineStr">
        <is>
          <t>Venda condicional</t>
        </is>
      </c>
      <c r="D180" s="4" t="inlineStr">
        <is>
          <t>21</t>
        </is>
      </c>
      <c r="E180" s="5" t="inlineStr">
        <is>
          <t>80.000,00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=HYPERLINK("https://www.leilaoonline.net/lote/detalhe/324671", "37161")</f>
      </c>
      <c r="B181" s="4" t="s">
        <f>=HYPERLINK("https://www.leilaoonline.net/lote/detalhe/324671", " COLHEDORA JOHN DEERE CH670; ANO 2017. - FR49579. - LOC. BONFIM ")</f>
      </c>
      <c r="C181" s="4" t="inlineStr">
        <is>
          <t>Não vendido</t>
        </is>
      </c>
      <c r="D181" s="4" t="inlineStr">
        <is>
          <t>17</t>
        </is>
      </c>
      <c r="E181" s="5" t="inlineStr">
        <is>
          <t>72.000,00</t>
        </is>
      </c>
      <c r="F181" s="4" t="inlineStr">
        <is>
          <t>2000.00</t>
        </is>
      </c>
    </row>
    <row collapsed="false" customFormat="false" customHeight="false" hidden="false" ht="12.1" outlineLevel="0" r="182">
      <c r="A182" s="5" t="s">
        <f>=HYPERLINK("https://www.leilaoonline.net/lote/detalhe/324663", "37162")</f>
      </c>
      <c r="B182" s="4" t="s">
        <f>=HYPERLINK("https://www.leilaoonline.net/lote/detalhe/324663", " COLHEDORA JOHN DEERE CH670 2L; ANO 2018. - FR20836. - LOC. BONFIM ")</f>
      </c>
      <c r="C182" s="4" t="inlineStr">
        <is>
          <t>Não vendido</t>
        </is>
      </c>
      <c r="D182" s="4" t="inlineStr">
        <is>
          <t>24</t>
        </is>
      </c>
      <c r="E182" s="5" t="inlineStr">
        <is>
          <t>86.000,00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=HYPERLINK("https://www.leilaoonline.net/lote/detalhe/324679", "37163")</f>
      </c>
      <c r="B183" s="4" t="s">
        <f>=HYPERLINK("https://www.leilaoonline.net/lote/detalhe/324679", " COLHEDORA JOHN DEERE. - ANO 2017 - FR93429. - LOC. BONFIM ")</f>
      </c>
      <c r="C183" s="4" t="inlineStr">
        <is>
          <t>Não vendido</t>
        </is>
      </c>
      <c r="D183" s="4" t="inlineStr">
        <is>
          <t>19</t>
        </is>
      </c>
      <c r="E183" s="5" t="inlineStr">
        <is>
          <t>76.000,00</t>
        </is>
      </c>
      <c r="F183" s="4" t="inlineStr">
        <is>
          <t>2000.00</t>
        </is>
      </c>
    </row>
    <row collapsed="false" customFormat="false" customHeight="false" hidden="false" ht="12.1" outlineLevel="0" r="184">
      <c r="A184" s="5" t="s">
        <f>=HYPERLINK("https://www.leilaoonline.net/lote/detalhe/324665", "37164")</f>
      </c>
      <c r="B184" s="4" t="s">
        <f>=HYPERLINK("https://www.leilaoonline.net/lote/detalhe/324665", " PEÇAS DE COLHEDORA E PEÇAS AGRICOLAS EM GERAL; PESO ESTIMADO 10 TON. - (VENDA POR KG). - LOC. SANTA CANDIDA ")</f>
      </c>
      <c r="C184" s="4" t="inlineStr">
        <is>
          <t>Vendido</t>
        </is>
      </c>
      <c r="D184" s="4" t="inlineStr">
        <is>
          <t>7</t>
        </is>
      </c>
      <c r="E184" s="5" t="inlineStr">
        <is>
          <t>15.000,00</t>
        </is>
      </c>
      <c r="F184" s="4" t="inlineStr">
        <is>
          <t>0.10</t>
        </is>
      </c>
    </row>
    <row collapsed="false" customFormat="false" customHeight="false" hidden="false" ht="12.1" outlineLevel="0" r="185">
      <c r="A185" s="5" t="s">
        <f>=HYPERLINK("https://www.leilaoonline.net/lote/detalhe/324675", "37165")</f>
      </c>
      <c r="B185" s="4" t="s">
        <f>=HYPERLINK("https://www.leilaoonline.net/lote/detalhe/324675", " ESTEIRA , APROX. 3 METROS DE COMPRIMENTO, 1 METRO DE LARGURA E TORRE. - PAT. 249883 -  LOC. SANTA CANDIDA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=HYPERLINK("https://www.leilaoonline.net/lote/detalhe/324668", "37166")</f>
      </c>
      <c r="B186" s="4" t="s">
        <f>=HYPERLINK("https://www.leilaoonline.net/lote/detalhe/324668", " TRATOR MASSEY FERGUSON 283. - ANO 2006 - FR115106. - LOC. BARRA ")</f>
      </c>
      <c r="C186" s="4" t="inlineStr">
        <is>
          <t>Vendido</t>
        </is>
      </c>
      <c r="D186" s="4" t="inlineStr">
        <is>
          <t>23</t>
        </is>
      </c>
      <c r="E186" s="5" t="inlineStr">
        <is>
          <t>72.990,00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=HYPERLINK("https://www.leilaoonline.net/lote/detalhe/324687", "37167")</f>
      </c>
      <c r="B187" s="4" t="s">
        <f>=HYPERLINK("https://www.leilaoonline.net/lote/detalhe/324687", " TRATOR MASSEY FERGUSON 283. - ANO 2006 - FR1115102 - LOC. BARRA 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74.000,00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=HYPERLINK("https://www.leilaoonline.net/lote/detalhe/324676", "37168")</f>
      </c>
      <c r="B188" s="4" t="s">
        <f>=HYPERLINK("https://www.leilaoonline.net/lote/detalhe/324676", " SEMI REBOQUE FACCHINI SRFCF; ANO 2011/2011. - FR121497 - LOC. BARRA ")</f>
      </c>
      <c r="C188" s="4" t="inlineStr">
        <is>
          <t>Vendido</t>
        </is>
      </c>
      <c r="D188" s="4" t="inlineStr">
        <is>
          <t>68</t>
        </is>
      </c>
      <c r="E188" s="5" t="inlineStr">
        <is>
          <t>99.000,00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=HYPERLINK("https://www.leilaoonline.net/lote/detalhe/324682", "37169")</f>
      </c>
      <c r="B189" s="4" t="s">
        <f>=HYPERLINK("https://www.leilaoonline.net/lote/detalhe/324682", " CAMINHÃO VW/26.220 EURO3 WORKER; ANO 2008/2009; BRANCA. - FR96471. - LOC. BARRA ")</f>
      </c>
      <c r="C189" s="4" t="inlineStr">
        <is>
          <t>Vendido</t>
        </is>
      </c>
      <c r="D189" s="4" t="inlineStr">
        <is>
          <t>95</t>
        </is>
      </c>
      <c r="E189" s="5" t="inlineStr">
        <is>
          <t>157.000,00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=HYPERLINK("https://www.leilaoonline.net/lote/detalhe/324673", "37170")</f>
      </c>
      <c r="B190" s="4" t="s">
        <f>=HYPERLINK("https://www.leilaoonline.net/lote/detalhe/324673", " CARRETA SERVIÇOS DIVERSOS. - FR103856. - LOC. BARRA ")</f>
      </c>
      <c r="C190" s="4" t="inlineStr">
        <is>
          <t>Vendido</t>
        </is>
      </c>
      <c r="D190" s="4" t="inlineStr">
        <is>
          <t>10</t>
        </is>
      </c>
      <c r="E190" s="5" t="inlineStr">
        <is>
          <t>3.250,00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=HYPERLINK("https://www.leilaoonline.net/lote/detalhe/324683", "37171")</f>
      </c>
      <c r="B191" s="4" t="s">
        <f>=HYPERLINK("https://www.leilaoonline.net/lote/detalhe/324683", " CAIXOTE DE FERRO. - LOC. BARRA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1.250,00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=HYPERLINK("https://www.leilaoonline.net/lote/detalhe/324672", "37172")</f>
      </c>
      <c r="B192" s="4" t="s">
        <f>=HYPERLINK("https://www.leilaoonline.net/lote/detalhe/324672", " CARROCERIA DE CAMINHÃO E MUNCK. - LOC. BARRA ")</f>
      </c>
      <c r="C192" s="4" t="inlineStr">
        <is>
          <t>Vendido</t>
        </is>
      </c>
      <c r="D192" s="4" t="inlineStr">
        <is>
          <t>50</t>
        </is>
      </c>
      <c r="E192" s="5" t="inlineStr">
        <is>
          <t>21.250,00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=HYPERLINK("https://www.leilaoonline.net/lote/detalhe/324689", "37173")</f>
      </c>
      <c r="B193" s="4" t="s">
        <f>=HYPERLINK("https://www.leilaoonline.net/lote/detalhe/324689", " CONJUNTO COMPRESSOR BOMBA/RESERVATÓRIO. - LOC. BARRA ")</f>
      </c>
      <c r="C193" s="4" t="inlineStr">
        <is>
          <t>Vendido</t>
        </is>
      </c>
      <c r="D193" s="4" t="inlineStr">
        <is>
          <t>45</t>
        </is>
      </c>
      <c r="E193" s="5" t="inlineStr">
        <is>
          <t>13.150,00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=HYPERLINK("https://www.leilaoonline.net/lote/detalhe/324685", "37174")</f>
      </c>
      <c r="B194" s="4" t="s">
        <f>=HYPERLINK("https://www.leilaoonline.net/lote/detalhe/324685", " TROCADOR DE CALOR E MOTO REDUTOR. - LOC. BARRA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=HYPERLINK("https://www.leilaoonline.net/lote/detalhe/324684", "37175")</f>
      </c>
      <c r="B195" s="4" t="s">
        <f>=HYPERLINK("https://www.leilaoonline.net/lote/detalhe/324684", " MOTOBOMBA MWM. - LOC. BARRA ")</f>
      </c>
      <c r="C195" s="4" t="inlineStr">
        <is>
          <t>Vendido</t>
        </is>
      </c>
      <c r="D195" s="4" t="inlineStr">
        <is>
          <t>56</t>
        </is>
      </c>
      <c r="E195" s="5" t="inlineStr">
        <is>
          <t>20.750,00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=HYPERLINK("https://www.leilaoonline.net/lote/detalhe/324680", "37176")</f>
      </c>
      <c r="B196" s="4" t="s">
        <f>=HYPERLINK("https://www.leilaoonline.net/lote/detalhe/324680", " 02 MOTORES JOHN DEERE, NUMERO 1 E NUMERO 4. - LOC. BARRA ")</f>
      </c>
      <c r="C196" s="4" t="inlineStr">
        <is>
          <t>Vendido</t>
        </is>
      </c>
      <c r="D196" s="4" t="inlineStr">
        <is>
          <t>34</t>
        </is>
      </c>
      <c r="E196" s="5" t="inlineStr">
        <is>
          <t>16.500,00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=HYPERLINK("https://www.leilaoonline.net/lote/detalhe/324681", "37177")</f>
      </c>
      <c r="B197" s="4" t="s">
        <f>=HYPERLINK("https://www.leilaoonline.net/lote/detalhe/324681", " 02 MOTORES JOHN DEERE, NUMERO 2 E NÚMERO 3. - LOC. BARRA ")</f>
      </c>
      <c r="C197" s="4" t="inlineStr">
        <is>
          <t>Vendido</t>
        </is>
      </c>
      <c r="D197" s="4" t="inlineStr">
        <is>
          <t>25</t>
        </is>
      </c>
      <c r="E197" s="5" t="inlineStr">
        <is>
          <t>8.000,00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=HYPERLINK("https://www.leilaoonline.net/lote/detalhe/324695", "37178")</f>
      </c>
      <c r="B198" s="4" t="s">
        <f>=HYPERLINK("https://www.leilaoonline.net/lote/detalhe/324695", " 02 MOTORES JOHN DEERE, NUMERO 5 E NÚMERO 7. - LOC. BARRA ")</f>
      </c>
      <c r="C198" s="4" t="inlineStr">
        <is>
          <t>Vendido</t>
        </is>
      </c>
      <c r="D198" s="4" t="inlineStr">
        <is>
          <t>17</t>
        </is>
      </c>
      <c r="E198" s="5" t="inlineStr">
        <is>
          <t>5.500,00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=HYPERLINK("https://www.leilaoonline.net/lote/detalhe/324694", "37179")</f>
      </c>
      <c r="B199" s="4" t="s">
        <f>=HYPERLINK("https://www.leilaoonline.net/lote/detalhe/324694", " 01 MOTOR JOHN DEERE, NUMERO 6 E 01 MOTOR CASE NUMERO 9. - LOC. BARRA ")</f>
      </c>
      <c r="C199" s="4" t="inlineStr">
        <is>
          <t>Vendido</t>
        </is>
      </c>
      <c r="D199" s="4" t="inlineStr">
        <is>
          <t>29</t>
        </is>
      </c>
      <c r="E199" s="5" t="inlineStr">
        <is>
          <t>10.750,00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=HYPERLINK("https://www.leilaoonline.net/lote/detalhe/324691", "37180")</f>
      </c>
      <c r="B200" s="4" t="s">
        <f>=HYPERLINK("https://www.leilaoonline.net/lote/detalhe/324691", " 01 MOTOR CASE NUMERO 8. - LOC. BARRA ")</f>
      </c>
      <c r="C200" s="4" t="inlineStr">
        <is>
          <t>Vendido</t>
        </is>
      </c>
      <c r="D200" s="4" t="inlineStr">
        <is>
          <t>11</t>
        </is>
      </c>
      <c r="E200" s="5" t="inlineStr">
        <is>
          <t>5.000,00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=HYPERLINK("https://www.leilaoonline.net/lote/detalhe/324686", "37181")</f>
      </c>
      <c r="B201" s="4" t="s">
        <f>=HYPERLINK("https://www.leilaoonline.net/lote/detalhe/324686", "VEJA VÍDEO!!! - GUINCHO CANARINHO - ANO 1999 - FR102903. -  LOC. BARRA ")</f>
      </c>
      <c r="C201" s="4" t="inlineStr">
        <is>
          <t>Vendido</t>
        </is>
      </c>
      <c r="D201" s="4" t="inlineStr">
        <is>
          <t>30</t>
        </is>
      </c>
      <c r="E201" s="5" t="inlineStr">
        <is>
          <t>32.000,00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=HYPERLINK("https://www.leilaoonline.net/lote/detalhe/324696", "37188")</f>
      </c>
      <c r="B202" s="4" t="s">
        <f>=HYPERLINK("https://www.leilaoonline.net/lote/detalhe/324696", "SUCATA DE CAMINHÃO SCANIA; ANO 1994. - FR97004 - (VENDA SEM DOCUMENTO). - LOC. IPAUSSU")</f>
      </c>
      <c r="C202" s="4" t="inlineStr">
        <is>
          <t>Vendido</t>
        </is>
      </c>
      <c r="D202" s="4" t="inlineStr">
        <is>
          <t>31</t>
        </is>
      </c>
      <c r="E202" s="5" t="inlineStr">
        <is>
          <t>39.000,00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=HYPERLINK("https://www.leilaoonline.net/lote/detalhe/324702", "37189")</f>
      </c>
      <c r="B203" s="4" t="s">
        <f>=HYPERLINK("https://www.leilaoonline.net/lote/detalhe/324702", " 03 CABINES DE COLHEDORA JOHN DEERE. - FR49574/49572/49571. - LOC. IPAUSSU")</f>
      </c>
      <c r="C203" s="4" t="inlineStr">
        <is>
          <t>Vendido</t>
        </is>
      </c>
      <c r="D203" s="4" t="inlineStr">
        <is>
          <t>23</t>
        </is>
      </c>
      <c r="E203" s="5" t="inlineStr">
        <is>
          <t>7.400,00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=HYPERLINK("https://www.leilaoonline.net/lote/detalhe/324698", "37190")</f>
      </c>
      <c r="B204" s="4" t="s">
        <f>=HYPERLINK("https://www.leilaoonline.net/lote/detalhe/324698", " 02 MOTORES JOHN DEERE. - LOC. IPAUSSU")</f>
      </c>
      <c r="C204" s="4" t="inlineStr">
        <is>
          <t>Vendido</t>
        </is>
      </c>
      <c r="D204" s="4" t="inlineStr">
        <is>
          <t>58</t>
        </is>
      </c>
      <c r="E204" s="5" t="inlineStr">
        <is>
          <t>31.000,00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=HYPERLINK("https://www.leilaoonline.net/lote/detalhe/324703", "37191")</f>
      </c>
      <c r="B205" s="4" t="s">
        <f>=HYPERLINK("https://www.leilaoonline.net/lote/detalhe/324703", " 02 MOTORES JOHN DEERE. - LOC. IPAUSSU")</f>
      </c>
      <c r="C205" s="4" t="inlineStr">
        <is>
          <t>Vendido</t>
        </is>
      </c>
      <c r="D205" s="4" t="inlineStr">
        <is>
          <t>45</t>
        </is>
      </c>
      <c r="E205" s="5" t="inlineStr">
        <is>
          <t>23.000,00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=HYPERLINK("https://www.leilaoonline.net/lote/detalhe/324697", "37192")</f>
      </c>
      <c r="B206" s="4" t="s">
        <f>=HYPERLINK("https://www.leilaoonline.net/lote/detalhe/324697", " 01 MOTOR JOHN DEERE. - LOC. IPAUSSU")</f>
      </c>
      <c r="C206" s="4" t="inlineStr">
        <is>
          <t>Vendido</t>
        </is>
      </c>
      <c r="D206" s="4" t="inlineStr">
        <is>
          <t>21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=HYPERLINK("https://www.leilaoonline.net/lote/detalhe/323921", "37201")</f>
      </c>
      <c r="B207" s="4" t="s">
        <f>=HYPERLINK("https://www.leilaoonline.net/lote/detalhe/323921", " TRANSBORDO ATA 12000 12T; ANO 2012. - FR123767. - BENALCOOL")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=HYPERLINK("https://www.leilaoonline.net/lote/detalhe/323919", "37202")</f>
      </c>
      <c r="B208" s="4" t="s">
        <f>=HYPERLINK("https://www.leilaoonline.net/lote/detalhe/323919", " CARRETA TRANSBORDO 30M3 2,80 600/55-26.5; ANO 2014. - FR91295. - LOC. BENALCOOL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=HYPERLINK("https://www.leilaoonline.net/lote/detalhe/323907", "37203")</f>
      </c>
      <c r="B209" s="4" t="s">
        <f>=HYPERLINK("https://www.leilaoonline.net/lote/detalhe/323907", " TRANSBORDO SANTAL 12T; ANO 2014. - FR173159. - LOC. BENALCOOL")</f>
      </c>
      <c r="C209" s="4" t="inlineStr">
        <is>
          <t>Venda condicional</t>
        </is>
      </c>
      <c r="D209" s="4" t="inlineStr">
        <is>
          <t>2</t>
        </is>
      </c>
      <c r="E209" s="5" t="inlineStr">
        <is>
          <t>11.000,00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=HYPERLINK("https://www.leilaoonline.net/lote/detalhe/323927", "37204")</f>
      </c>
      <c r="B210" s="4" t="s">
        <f>=HYPERLINK("https://www.leilaoonline.net/lote/detalhe/323927", " TRANSBORDO ATA 12000 12T; ANO 2010. - FR47034. - LOC. BENALCOOL")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=HYPERLINK("https://www.leilaoonline.net/lote/detalhe/323925", "37205")</f>
      </c>
      <c r="B211" s="4" t="s">
        <f>=HYPERLINK("https://www.leilaoonline.net/lote/detalhe/323925", " 03 ELEVADORES DE COLHEDORA. - LOC. BENALCOOL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=HYPERLINK("https://www.leilaoonline.net/lote/detalhe/323923", "37206")</f>
      </c>
      <c r="B212" s="4" t="s">
        <f>=HYPERLINK("https://www.leilaoonline.net/lote/detalhe/323923", " TRATOR M. FERGUSSON 275 4X4; ANO 1996. - FR91407. - LOC. DESTIVALE")</f>
      </c>
      <c r="C212" s="4" t="inlineStr">
        <is>
          <t>Vendido</t>
        </is>
      </c>
      <c r="D212" s="4" t="inlineStr">
        <is>
          <t>47</t>
        </is>
      </c>
      <c r="E212" s="5" t="inlineStr">
        <is>
          <t>61.000,00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=HYPERLINK("https://www.leilaoonline.net/lote/detalhe/325134", "37228")</f>
      </c>
      <c r="B213" s="4" t="s">
        <f>=HYPERLINK("https://www.leilaoonline.net/lote/detalhe/325134", "REPUXADORA ELÉTRICA (SPOTTER) BAND 1800/ ALINHADOR DE MONOBLOCO(CYBORG) BOVENAU. - LOC. UNIVALEM")</f>
      </c>
      <c r="C213" s="4" t="inlineStr">
        <is>
          <t>Vendido</t>
        </is>
      </c>
      <c r="D213" s="4" t="inlineStr">
        <is>
          <t>8</t>
        </is>
      </c>
      <c r="E213" s="5" t="inlineStr">
        <is>
          <t>2.750,00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=HYPERLINK("https://www.leilaoonline.net/lote/detalhe/323593", "37504")</f>
      </c>
      <c r="B214" s="4" t="s">
        <f>=HYPERLINK("https://www.leilaoonline.net/lote/detalhe/323593", "TRATOR JOHN DEERE 7225 J 4X4; ANO 2016. - FR93352. - LOC. JUNQUEIRA ")</f>
      </c>
      <c r="C214" s="4" t="inlineStr">
        <is>
          <t>Vendido</t>
        </is>
      </c>
      <c r="D214" s="4" t="inlineStr">
        <is>
          <t>15</t>
        </is>
      </c>
      <c r="E214" s="5" t="inlineStr">
        <is>
          <t>68.000,00</t>
        </is>
      </c>
      <c r="F214" s="4" t="inlineStr">
        <is>
          <t>2000.00</t>
        </is>
      </c>
    </row>
    <row collapsed="false" customFormat="false" customHeight="false" hidden="false" ht="12.1" outlineLevel="0" r="215">
      <c r="A215" s="5" t="s">
        <f>=HYPERLINK("https://www.leilaoonline.net/lote/detalhe/323594", "37505")</f>
      </c>
      <c r="B215" s="4" t="s">
        <f>=HYPERLINK("https://www.leilaoonline.net/lote/detalhe/323594", "ELEVADOR AUTOMOTIVO DE DUAS COLUNAS MARCA AUTO BOX; ANO 2002. - N/A. - LOC. VALE DO ROSÁRIO ")</f>
      </c>
      <c r="C215" s="4" t="inlineStr">
        <is>
          <t>Vendido</t>
        </is>
      </c>
      <c r="D215" s="4" t="inlineStr">
        <is>
          <t>7</t>
        </is>
      </c>
      <c r="E215" s="5" t="inlineStr">
        <is>
          <t>4.000,00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=HYPERLINK("https://www.leilaoonline.net/lote/detalhe/325570", "37528")</f>
      </c>
      <c r="B216" s="4" t="s">
        <f>=HYPERLINK("https://www.leilaoonline.net/lote/detalhe/325570", "CARRETA ÁREA DE VIVÊNCIA; ANO 2004/2004. - FR514089. - LOC. LAGOA DA PRATA ")</f>
      </c>
      <c r="C216" s="4" t="inlineStr">
        <is>
          <t>Vendido</t>
        </is>
      </c>
      <c r="D216" s="4" t="inlineStr">
        <is>
          <t>16</t>
        </is>
      </c>
      <c r="E216" s="5" t="inlineStr">
        <is>
          <t>17.000,00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=HYPERLINK("https://www.leilaoonline.net/lote/detalhe/326036", "37530")</f>
      </c>
      <c r="B217" s="4" t="s">
        <f>=HYPERLINK("https://www.leilaoonline.net/lote/detalhe/326036", "CAMINHÃO M.BENZ/L 2638 6X4; ANO 2002/2002; BRANCA; (BASCULANTE). - FR120850. -  LOC. JUNQUEIRA")</f>
      </c>
      <c r="C217" s="4" t="inlineStr">
        <is>
          <t>Não vendido</t>
        </is>
      </c>
      <c r="D217" s="4" t="inlineStr">
        <is>
          <t>49</t>
        </is>
      </c>
      <c r="E217" s="5" t="inlineStr">
        <is>
          <t>86.000,00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=HYPERLINK("https://www.leilaoonline.net/lote/detalhe/325991", "37532")</f>
      </c>
      <c r="B218" s="4" t="s">
        <f>=HYPERLINK("https://www.leilaoonline.net/lote/detalhe/325991", "CAMINHÃO VW/31.280 CRM 6X4; ANO 2012/2013; BRANCA; - FR92358. - LOC.JUNQUEIRA")</f>
      </c>
      <c r="C218" s="4" t="inlineStr">
        <is>
          <t>Não vendido</t>
        </is>
      </c>
      <c r="D218" s="4" t="inlineStr">
        <is>
          <t>107</t>
        </is>
      </c>
      <c r="E218" s="5" t="inlineStr">
        <is>
          <t>136.000,00</t>
        </is>
      </c>
      <c r="F218" s="4" t="inlineStr">
        <is>
          <t>2000.00</t>
        </is>
      </c>
    </row>
    <row collapsed="false" customFormat="false" customHeight="false" hidden="false" ht="12.1" outlineLevel="0" r="219">
      <c r="A219" s="5" t="s">
        <f>=HYPERLINK("https://www.leilaoonline.net/lote/detalhe/326378", "37533")</f>
      </c>
      <c r="B219" s="4" t="s">
        <f>=HYPERLINK("https://www.leilaoonline.net/lote/detalhe/326378", "CAMINHÃO VW/31.320 CLC 6X4; ANO 2008/2008; BRANCA; (BASCULANTE). - FR360155. - LOC. JUNQUEIRA ")</f>
      </c>
      <c r="C219" s="4" t="inlineStr">
        <is>
          <t>Não vendido</t>
        </is>
      </c>
      <c r="D219" s="4" t="inlineStr">
        <is>
          <t>48</t>
        </is>
      </c>
      <c r="E219" s="5" t="inlineStr">
        <is>
          <t>148.000,00</t>
        </is>
      </c>
      <c r="F219" s="4" t="inlineStr">
        <is>
          <t>2000.00</t>
        </is>
      </c>
    </row>
    <row collapsed="false" customFormat="false" customHeight="false" hidden="false" ht="12.1" outlineLevel="0" r="220">
      <c r="A220" s="5" t="s">
        <f>=HYPERLINK("https://www.leilaoonline.net/lote/detalhe/326284", "37535")</f>
      </c>
      <c r="B220" s="4" t="s">
        <f>=HYPERLINK("https://www.leilaoonline.net/lote/detalhe/326284", "SEMI REBOQUE RANDON 11,80M; ANO 2003/2003; VERDE. - FR3766. - LOC. VALE DO ROSÁRIO ")</f>
      </c>
      <c r="C220" s="4" t="inlineStr">
        <is>
          <t>Vendido</t>
        </is>
      </c>
      <c r="D220" s="4" t="inlineStr">
        <is>
          <t>35</t>
        </is>
      </c>
      <c r="E220" s="5" t="inlineStr">
        <is>
          <t>26.000,00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=HYPERLINK("https://www.leilaoonline.net/lote/detalhe/326283", "37536")</f>
      </c>
      <c r="B221" s="4" t="s">
        <f>=HYPERLINK("https://www.leilaoonline.net/lote/detalhe/326283", "CARRETA ABRIGO FAB. PRÓPRIA; ANO 1996. - FR13004144. - LOC. VALE DO ROSÁRIO ")</f>
      </c>
      <c r="C221" s="4" t="inlineStr">
        <is>
          <t>Vendido</t>
        </is>
      </c>
      <c r="D221" s="4" t="inlineStr">
        <is>
          <t>13</t>
        </is>
      </c>
      <c r="E221" s="5" t="inlineStr">
        <is>
          <t>13.500,00</t>
        </is>
      </c>
      <c r="F2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2026-05-13T21:54:52.00Z</dcterms:created>
  <dc:creator>Tellks Tecnologia</dc:creator>
  <cp:revision>0</cp:revision>
</cp:coreProperties>
</file>