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12 TRATORES -  CAMINHÕES - EMPILHADEIRA - IMPLEMENTOS AGRÍCOLA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24/08/2018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=HYPERLINK("https://www.leilaoonline.net/lote/detalhe/17320", "1350")</f>
      </c>
      <c r="B11" s="4" t="s">
        <f>=HYPERLINK("https://www.leilaoonline.net/lote/detalhe/17320", "DIVERSOS MÓVEIS E UTENSÍLIOS S/FR, UND DOIS CÓRREGOS")</f>
      </c>
      <c r="C11" s="4" t="inlineStr">
        <is>
          <t>Vendido</t>
        </is>
      </c>
      <c r="D11" s="4" t="inlineStr">
        <is>
          <t>10</t>
        </is>
      </c>
      <c r="E11" s="5" t="inlineStr">
        <is>
          <t>1.700,00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=HYPERLINK("https://www.leilaoonline.net/lote/detalhe/17693", "1351")</f>
      </c>
      <c r="B12" s="4" t="s">
        <f>=HYPERLINK("https://www.leilaoonline.net/lote/detalhe/17693", "1 GELADEIRA, 1 FOGÃO E 1 MAQUINA DE ALGODÃO DOCE, S/FR, UND DOIS CÓRREGOS")</f>
      </c>
      <c r="C12" s="4" t="inlineStr">
        <is>
          <t>Vendido</t>
        </is>
      </c>
      <c r="D12" s="4" t="inlineStr">
        <is>
          <t>7</t>
        </is>
      </c>
      <c r="E12" s="5" t="inlineStr">
        <is>
          <t>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=HYPERLINK("https://www.leilaoonline.net/lote/detalhe/17546", "3378")</f>
      </c>
      <c r="B13" s="4" t="s">
        <f>=HYPERLINK("https://www.leilaoonline.net/lote/detalhe/17546", " SUCATA DE REDUTORES, S/FR, UND BARRA  ")</f>
      </c>
      <c r="C13" s="4" t="inlineStr">
        <is>
          <t>Vendido</t>
        </is>
      </c>
      <c r="D13" s="4" t="inlineStr">
        <is>
          <t>6</t>
        </is>
      </c>
      <c r="E13" s="5" t="inlineStr">
        <is>
          <t>1.300,00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=HYPERLINK("https://www.leilaoonline.net/lote/detalhe/17545", "3391")</f>
      </c>
      <c r="B14" s="4" t="s">
        <f>=HYPERLINK("https://www.leilaoonline.net/lote/detalhe/17545", " M.BENZ ONIBUS OF1620, ANO 1995, PLACA KBV4885, FR97491, UND BARRA")</f>
      </c>
      <c r="C14" s="4" t="inlineStr">
        <is>
          <t>Vendido</t>
        </is>
      </c>
      <c r="D14" s="4" t="inlineStr">
        <is>
          <t>32</t>
        </is>
      </c>
      <c r="E14" s="5" t="inlineStr">
        <is>
          <t>13.400,00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=HYPERLINK("https://www.leilaoonline.net/lote/detalhe/17576", "3393")</f>
      </c>
      <c r="B15" s="4" t="s">
        <f>=HYPERLINK("https://www.leilaoonline.net/lote/detalhe/17576", " TRATOR CASE MAXXUM 180 4X4, SÉRIE ZACD-76098, FR102829, UND BARRA")</f>
      </c>
      <c r="C15" s="4" t="inlineStr">
        <is>
          <t>Não vendido</t>
        </is>
      </c>
      <c r="D15" s="4" t="inlineStr">
        <is>
          <t>88</t>
        </is>
      </c>
      <c r="E15" s="5" t="inlineStr">
        <is>
          <t>33.000,00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=HYPERLINK("https://www.leilaoonline.net/lote/detalhe/17577", "3415")</f>
      </c>
      <c r="B16" s="4" t="s">
        <f>=HYPERLINK("https://www.leilaoonline.net/lote/detalhe/17577", " ONIBUS M.BENZ/OF 1620, ANO 1996, PLACA KMG4302, FR97488, UND BARRA")</f>
      </c>
      <c r="C16" s="4" t="inlineStr">
        <is>
          <t>Vendido</t>
        </is>
      </c>
      <c r="D16" s="4" t="inlineStr">
        <is>
          <t>28</t>
        </is>
      </c>
      <c r="E16" s="5" t="inlineStr">
        <is>
          <t>9.550,00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=HYPERLINK("https://www.leilaoonline.net/lote/detalhe/17513", "3434")</f>
      </c>
      <c r="B17" s="4" t="s">
        <f>=HYPERLINK("https://www.leilaoonline.net/lote/detalhe/17513", "GRADE COM 36 DISCOS, FR103145, UND BARRA")</f>
      </c>
      <c r="C17" s="4" t="inlineStr">
        <is>
          <t>Vendido</t>
        </is>
      </c>
      <c r="D17" s="4" t="inlineStr">
        <is>
          <t>38</t>
        </is>
      </c>
      <c r="E17" s="5" t="inlineStr">
        <is>
          <t>7.200,00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=HYPERLINK("https://www.leilaoonline.net/lote/detalhe/17564", "3474")</f>
      </c>
      <c r="B18" s="4" t="s">
        <f>=HYPERLINK("https://www.leilaoonline.net/lote/detalhe/17564", " 1 ESTEIRA DE BORRACHA 8 mts APROX, PATR. 193756, UND BARRA")</f>
      </c>
      <c r="C18" s="4" t="inlineStr">
        <is>
          <t>Não vendido</t>
        </is>
      </c>
      <c r="D18" s="4" t="inlineStr">
        <is>
          <t>40</t>
        </is>
      </c>
      <c r="E18" s="5" t="inlineStr">
        <is>
          <t>6.600,00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=HYPERLINK("https://www.leilaoonline.net/lote/detalhe/17563", "3475")</f>
      </c>
      <c r="B19" s="4" t="s">
        <f>=HYPERLINK("https://www.leilaoonline.net/lote/detalhe/17563", " 1 ESTEIRA DE BORRACHA 18mts APROX, PATR. 193571, UND BARRA")</f>
      </c>
      <c r="C19" s="4" t="inlineStr">
        <is>
          <t>Não vendido</t>
        </is>
      </c>
      <c r="D19" s="4" t="inlineStr">
        <is>
          <t>77</t>
        </is>
      </c>
      <c r="E19" s="5" t="inlineStr">
        <is>
          <t>13.700,00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=HYPERLINK("https://www.leilaoonline.net/lote/detalhe/17565", "3478")</f>
      </c>
      <c r="B20" s="4" t="s">
        <f>=HYPERLINK("https://www.leilaoonline.net/lote/detalhe/17565", " DESENLEIRADOR DE PALHA, FR103435, UND BARRA")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850,00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=HYPERLINK("https://www.leilaoonline.net/lote/detalhe/17566", "3484")</f>
      </c>
      <c r="B21" s="4" t="s">
        <f>=HYPERLINK("https://www.leilaoonline.net/lote/detalhe/17566", "CARRETA DE TORTA, FR103662, UND BARRA")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4.200,00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=HYPERLINK("https://www.leilaoonline.net/lote/detalhe/17592", "3486")</f>
      </c>
      <c r="B22" s="4" t="s">
        <f>=HYPERLINK("https://www.leilaoonline.net/lote/detalhe/17592", " TRANSBORDO SERMAG 12T SN. 3001, ANO 2001, FR101944, UND BARRA")</f>
      </c>
      <c r="C22" s="4" t="inlineStr">
        <is>
          <t>Vendido</t>
        </is>
      </c>
      <c r="D22" s="4" t="inlineStr">
        <is>
          <t>33</t>
        </is>
      </c>
      <c r="E22" s="5" t="inlineStr">
        <is>
          <t>6.650,00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=HYPERLINK("https://www.leilaoonline.net/lote/detalhe/17317", "3489")</f>
      </c>
      <c r="B23" s="4" t="s">
        <f>=HYPERLINK("https://www.leilaoonline.net/lote/detalhe/17317", "203 RODAS ARO 20 E 22, S/FR, UND BARRA")</f>
      </c>
      <c r="C23" s="4" t="inlineStr">
        <is>
          <t>Vendido</t>
        </is>
      </c>
      <c r="D23" s="4" t="inlineStr">
        <is>
          <t>51</t>
        </is>
      </c>
      <c r="E23" s="5" t="inlineStr">
        <is>
          <t>8.900,00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=HYPERLINK("https://www.leilaoonline.net/lote/detalhe/17318", "3490")</f>
      </c>
      <c r="B24" s="4" t="s">
        <f>=HYPERLINK("https://www.leilaoonline.net/lote/detalhe/17318", "MATERIAIS DE CONSTRUÇÃO, S/FR, UND BARRA")</f>
      </c>
      <c r="C24" s="4" t="inlineStr">
        <is>
          <t>Vendido</t>
        </is>
      </c>
      <c r="D24" s="4" t="inlineStr">
        <is>
          <t>1</t>
        </is>
      </c>
      <c r="E24" s="5" t="inlineStr">
        <is>
          <t>100,00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=HYPERLINK("https://www.leilaoonline.net/lote/detalhe/17319", "3491")</f>
      </c>
      <c r="B25" s="4" t="s">
        <f>=HYPERLINK("https://www.leilaoonline.net/lote/detalhe/17319", "TANQUE DE AÇO, FR98967, CAPACIDADE 15 MIL LITROS APROXIMADAMENTE, UND BARRA")</f>
      </c>
      <c r="C25" s="4" t="inlineStr">
        <is>
          <t>Vendido</t>
        </is>
      </c>
      <c r="D25" s="4" t="inlineStr">
        <is>
          <t>55</t>
        </is>
      </c>
      <c r="E25" s="5" t="inlineStr">
        <is>
          <t>15.250,00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=HYPERLINK("https://www.leilaoonline.net/lote/detalhe/17343", "3492")</f>
      </c>
      <c r="B26" s="4" t="s">
        <f>=HYPERLINK("https://www.leilaoonline.net/lote/detalhe/17343", "CAMINHÃO VW/31.320 CNC CM, ANO 2010, FR96486, UND BARRA")</f>
      </c>
      <c r="C26" s="4" t="inlineStr">
        <is>
          <t>Não vendido</t>
        </is>
      </c>
      <c r="D26" s="4" t="inlineStr">
        <is>
          <t>66</t>
        </is>
      </c>
      <c r="E26" s="5" t="inlineStr">
        <is>
          <t>50.100,00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=HYPERLINK("https://www.leilaoonline.net/lote/detalhe/17418", "3493")</f>
      </c>
      <c r="B27" s="4" t="s">
        <f>=HYPERLINK("https://www.leilaoonline.net/lote/detalhe/17418", "MOVEIS - 1 ARMÁRIO COM 12 PORTAS E 2 MESAS COM 8 GAVETA CADA, S/FR, UND BARRA ")</f>
      </c>
      <c r="C27" s="4" t="inlineStr">
        <is>
          <t>Vendido</t>
        </is>
      </c>
      <c r="D27" s="4" t="inlineStr">
        <is>
          <t>18</t>
        </is>
      </c>
      <c r="E27" s="5" t="inlineStr">
        <is>
          <t>1.900,00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=HYPERLINK("https://www.leilaoonline.net/lote/detalhe/17514", "3494")</f>
      </c>
      <c r="B28" s="4" t="s">
        <f>=HYPERLINK("https://www.leilaoonline.net/lote/detalhe/17514", "6 CADEIRAS E 1 APARELHO DE AR CONDICIONADO DE 21 MIL BTUS (LOCAL FAZENDA BOSQUE), UND BARRA")</f>
      </c>
      <c r="C28" s="4" t="inlineStr">
        <is>
          <t>Vendido</t>
        </is>
      </c>
      <c r="D28" s="4" t="inlineStr">
        <is>
          <t>1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=HYPERLINK("https://www.leilaoonline.net/lote/detalhe/17371", "4689")</f>
      </c>
      <c r="B29" s="4" t="s">
        <f>=HYPERLINK("https://www.leilaoonline.net/lote/detalhe/17371", " 2 COLUNAS DE DESTILARIA APROX. 8 METROS, S/FR, UND PARAÍSO")</f>
      </c>
      <c r="C29" s="4" t="inlineStr">
        <is>
          <t>Não vendido</t>
        </is>
      </c>
      <c r="D29" s="4" t="inlineStr">
        <is>
          <t>52</t>
        </is>
      </c>
      <c r="E29" s="5" t="inlineStr">
        <is>
          <t>14.750,00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=HYPERLINK("https://www.leilaoonline.net/lote/detalhe/17367", "4691")</f>
      </c>
      <c r="B30" s="4" t="s">
        <f>=HYPERLINK("https://www.leilaoonline.net/lote/detalhe/17367", " TRANSBORDO ATA, FR650528, UND PARAÍSO")</f>
      </c>
      <c r="C30" s="4" t="inlineStr">
        <is>
          <t>Vendido</t>
        </is>
      </c>
      <c r="D30" s="4" t="inlineStr">
        <is>
          <t>28</t>
        </is>
      </c>
      <c r="E30" s="5" t="inlineStr">
        <is>
          <t>5.200,00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=HYPERLINK("https://www.leilaoonline.net/lote/detalhe/17395", "4695")</f>
      </c>
      <c r="B31" s="4" t="s">
        <f>=HYPERLINK("https://www.leilaoonline.net/lote/detalhe/17395", "4 GOMOS DE COLUNA MATERIAL COM INOX, S/FR, UND PARAÍSO")</f>
      </c>
      <c r="C31" s="4" t="inlineStr">
        <is>
          <t>Não vendido</t>
        </is>
      </c>
      <c r="D31" s="4" t="inlineStr">
        <is>
          <t>76</t>
        </is>
      </c>
      <c r="E31" s="5" t="inlineStr">
        <is>
          <t>8.300,00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=HYPERLINK("https://www.leilaoonline.net/lote/detalhe/17396", "4696")</f>
      </c>
      <c r="B32" s="4" t="s">
        <f>=HYPERLINK("https://www.leilaoonline.net/lote/detalhe/17396", "1 ESTEIRA SÉRIE 8MT X 24, S/FR, UND PARAÍSO")</f>
      </c>
      <c r="C32" s="4" t="inlineStr">
        <is>
          <t>Vendido</t>
        </is>
      </c>
      <c r="D32" s="4" t="inlineStr">
        <is>
          <t>3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=HYPERLINK("https://www.leilaoonline.net/lote/detalhe/17364", "4711")</f>
      </c>
      <c r="B33" s="4" t="s">
        <f>=HYPERLINK("https://www.leilaoonline.net/lote/detalhe/17364", "  CASE 8800 COLHEDORA, ANO 2012, FR819, UND PARAÍSO")</f>
      </c>
      <c r="C33" s="4" t="inlineStr">
        <is>
          <t>Não vendido</t>
        </is>
      </c>
      <c r="D33" s="4" t="inlineStr">
        <is>
          <t>78</t>
        </is>
      </c>
      <c r="E33" s="5" t="inlineStr">
        <is>
          <t>35.000,00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=HYPERLINK("https://www.leilaoonline.net/lote/detalhe/17370", "4712")</f>
      </c>
      <c r="B34" s="4" t="s">
        <f>=HYPERLINK("https://www.leilaoonline.net/lote/detalhe/17370", " ELEVADOR AUTOMOTIVO, PATR.245136, UND PARAÍSO")</f>
      </c>
      <c r="C34" s="4" t="inlineStr">
        <is>
          <t>Vendido</t>
        </is>
      </c>
      <c r="D34" s="4" t="inlineStr">
        <is>
          <t>20</t>
        </is>
      </c>
      <c r="E34" s="5" t="inlineStr">
        <is>
          <t>3.600,00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=HYPERLINK("https://www.leilaoonline.net/lote/detalhe/17394", "4719")</f>
      </c>
      <c r="B35" s="4" t="s">
        <f>=HYPERLINK("https://www.leilaoonline.net/lote/detalhe/17394", " TRATOR CASE 180, ANO 2012, FR19135/306, UND PARAÍSO")</f>
      </c>
      <c r="C35" s="4" t="inlineStr">
        <is>
          <t>Vendido</t>
        </is>
      </c>
      <c r="D35" s="4" t="inlineStr">
        <is>
          <t>131</t>
        </is>
      </c>
      <c r="E35" s="5" t="inlineStr">
        <is>
          <t>28.000,00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=HYPERLINK("https://www.leilaoonline.net/lote/detalhe/17391", "4724")</f>
      </c>
      <c r="B36" s="4" t="s">
        <f>=HYPERLINK("https://www.leilaoonline.net/lote/detalhe/17391", " TRATOR CASE, ANO 2012, FR19828, UND PARAÍSO")</f>
      </c>
      <c r="C36" s="4" t="inlineStr">
        <is>
          <t>Vendido</t>
        </is>
      </c>
      <c r="D36" s="4" t="inlineStr">
        <is>
          <t>119</t>
        </is>
      </c>
      <c r="E36" s="5" t="inlineStr">
        <is>
          <t>26.200,00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=HYPERLINK("https://www.leilaoonline.net/lote/detalhe/17369", "4730")</f>
      </c>
      <c r="B37" s="4" t="s">
        <f>=HYPERLINK("https://www.leilaoonline.net/lote/detalhe/17369", " CARRETA SERVIÇOS DIVERSOS, FR1908, UND PARAÍSO")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=HYPERLINK("https://www.leilaoonline.net/lote/detalhe/17368", "4731")</f>
      </c>
      <c r="B38" s="4" t="s">
        <f>=HYPERLINK("https://www.leilaoonline.net/lote/detalhe/17368", " DOLLY RODOLINEA, S/FR, (SEM DOCUMENTO), UND PARAÍSO")</f>
      </c>
      <c r="C38" s="4" t="inlineStr">
        <is>
          <t>Vendido</t>
        </is>
      </c>
      <c r="D38" s="4" t="inlineStr">
        <is>
          <t>26</t>
        </is>
      </c>
      <c r="E38" s="5" t="inlineStr">
        <is>
          <t>4.300,00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=HYPERLINK("https://www.leilaoonline.net/lote/detalhe/17366", "4732")</f>
      </c>
      <c r="B39" s="4" t="s">
        <f>=HYPERLINK("https://www.leilaoonline.net/lote/detalhe/17366", " CARRETA ABRIGO FAB.PRÓPRI, FR1943, UND PARAÍSO")</f>
      </c>
      <c r="C39" s="4" t="inlineStr">
        <is>
          <t>Vendido</t>
        </is>
      </c>
      <c r="D39" s="4" t="inlineStr">
        <is>
          <t>1</t>
        </is>
      </c>
      <c r="E39" s="5" t="inlineStr">
        <is>
          <t>550,00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=HYPERLINK("https://www.leilaoonline.net/lote/detalhe/17365", "4733")</f>
      </c>
      <c r="B40" s="4" t="s">
        <f>=HYPERLINK("https://www.leilaoonline.net/lote/detalhe/17365", " REBOQUE 2 EIXO VIBERTI (SEM DIREITO A DOCUMENTO), ANO...., FR.., UND PARAÍSO")</f>
      </c>
      <c r="C40" s="4" t="inlineStr">
        <is>
          <t>Vendido</t>
        </is>
      </c>
      <c r="D40" s="4" t="inlineStr">
        <is>
          <t>17</t>
        </is>
      </c>
      <c r="E40" s="5" t="inlineStr">
        <is>
          <t>2.950,00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=HYPERLINK("https://www.leilaoonline.net/lote/detalhe/17372", "4734")</f>
      </c>
      <c r="B41" s="4" t="s">
        <f>=HYPERLINK("https://www.leilaoonline.net/lote/detalhe/17372", " CARRETA COM COMPRESSOR ELÉTRICOE ABRIGO, S/FR, UND PARAÍSO")</f>
      </c>
      <c r="C41" s="4" t="inlineStr">
        <is>
          <t>Vendido</t>
        </is>
      </c>
      <c r="D41" s="4" t="inlineStr">
        <is>
          <t>7</t>
        </is>
      </c>
      <c r="E41" s="5" t="inlineStr">
        <is>
          <t>1.650,00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=HYPERLINK("https://www.leilaoonline.net/lote/detalhe/17389", "4748")</f>
      </c>
      <c r="B42" s="4" t="s">
        <f>=HYPERLINK("https://www.leilaoonline.net/lote/detalhe/17389", " TRATOR VALTRA BH180, ANO 2010, FR19213/305139, UND PARAÍSO")</f>
      </c>
      <c r="C42" s="4" t="inlineStr">
        <is>
          <t>Não vendido</t>
        </is>
      </c>
      <c r="D42" s="4" t="inlineStr">
        <is>
          <t>205</t>
        </is>
      </c>
      <c r="E42" s="5" t="inlineStr">
        <is>
          <t>50.500,00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=HYPERLINK("https://www.leilaoonline.net/lote/detalhe/17392", "4749")</f>
      </c>
      <c r="B43" s="4" t="s">
        <f>=HYPERLINK("https://www.leilaoonline.net/lote/detalhe/17392", " TRATOR VALTRA BH185I, ANO 2011, FR19213, UND PARAÍSO")</f>
      </c>
      <c r="C43" s="4" t="inlineStr">
        <is>
          <t>Vendido</t>
        </is>
      </c>
      <c r="D43" s="4" t="inlineStr">
        <is>
          <t>165</t>
        </is>
      </c>
      <c r="E43" s="5" t="inlineStr">
        <is>
          <t>50.750,00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=HYPERLINK("https://www.leilaoonline.net/lote/detalhe/17393", "4750")</f>
      </c>
      <c r="B44" s="4" t="s">
        <f>=HYPERLINK("https://www.leilaoonline.net/lote/detalhe/17393", " TRATOR VALTRA BH180 HIFLOW, ANO 2012, FR19091/305141, UND PARAÍSO")</f>
      </c>
      <c r="C44" s="4" t="inlineStr">
        <is>
          <t>Vendido</t>
        </is>
      </c>
      <c r="D44" s="4" t="inlineStr">
        <is>
          <t>193</t>
        </is>
      </c>
      <c r="E44" s="5" t="inlineStr">
        <is>
          <t>50.450,00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=HYPERLINK("https://www.leilaoonline.net/lote/detalhe/17390", "4751")</f>
      </c>
      <c r="B45" s="4" t="s">
        <f>=HYPERLINK("https://www.leilaoonline.net/lote/detalhe/17390", " TRATOR VALTRA BH180, ANO 2012, FR19090/305140, UND PARAÍSO")</f>
      </c>
      <c r="C45" s="4" t="inlineStr">
        <is>
          <t>Vendido</t>
        </is>
      </c>
      <c r="D45" s="4" t="inlineStr">
        <is>
          <t>75</t>
        </is>
      </c>
      <c r="E45" s="5" t="inlineStr">
        <is>
          <t>48.000,00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=HYPERLINK("https://www.leilaoonline.net/lote/detalhe/17360", "4754")</f>
      </c>
      <c r="B46" s="4" t="s">
        <f>=HYPERLINK("https://www.leilaoonline.net/lote/detalhe/17360", " TRATOR MF 7180, ANO, 2012, FR19075, UND PARAÍSO")</f>
      </c>
      <c r="C46" s="4" t="inlineStr">
        <is>
          <t>Vendido</t>
        </is>
      </c>
      <c r="D46" s="4" t="inlineStr">
        <is>
          <t>171</t>
        </is>
      </c>
      <c r="E46" s="5" t="inlineStr">
        <is>
          <t>62.500,00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=HYPERLINK("https://www.leilaoonline.net/lote/detalhe/17359", "4755")</f>
      </c>
      <c r="B47" s="4" t="s">
        <f>=HYPERLINK("https://www.leilaoonline.net/lote/detalhe/17359", " VALTRA BH 185I, ANO 2011, FR30297, UND PARAÍSO")</f>
      </c>
      <c r="C47" s="4" t="inlineStr">
        <is>
          <t>Vendido</t>
        </is>
      </c>
      <c r="D47" s="4" t="inlineStr">
        <is>
          <t>152</t>
        </is>
      </c>
      <c r="E47" s="5" t="inlineStr">
        <is>
          <t>50.000,00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=HYPERLINK("https://www.leilaoonline.net/lote/detalhe/17363", "4757")</f>
      </c>
      <c r="B48" s="4" t="s">
        <f>=HYPERLINK("https://www.leilaoonline.net/lote/detalhe/17363", " VALTRA BH 185I,  ANO 2011, FR19216, UND PARAÍSO ")</f>
      </c>
      <c r="C48" s="4" t="inlineStr">
        <is>
          <t>Vendido</t>
        </is>
      </c>
      <c r="D48" s="4" t="inlineStr">
        <is>
          <t>201</t>
        </is>
      </c>
      <c r="E48" s="5" t="inlineStr">
        <is>
          <t>60.750,00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=HYPERLINK("https://www.leilaoonline.net/lote/detalhe/17362", "4776")</f>
      </c>
      <c r="B49" s="4" t="s">
        <f>=HYPERLINK("https://www.leilaoonline.net/lote/detalhe/17362", "  CASE 8800 COLHEDORA, FR808, UND PARAÍSO")</f>
      </c>
      <c r="C49" s="4" t="inlineStr">
        <is>
          <t>Vendido</t>
        </is>
      </c>
      <c r="D49" s="4" t="inlineStr">
        <is>
          <t>43</t>
        </is>
      </c>
      <c r="E49" s="5" t="inlineStr">
        <is>
          <t>40.000,00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=HYPERLINK("https://www.leilaoonline.net/lote/detalhe/17358", "4780")</f>
      </c>
      <c r="B50" s="4" t="s">
        <f>=HYPERLINK("https://www.leilaoonline.net/lote/detalhe/17358", " VALTRA BH140,  ANO 2004, FR30261, UND PARAÍSO ")</f>
      </c>
      <c r="C50" s="4" t="inlineStr">
        <is>
          <t>Vendido</t>
        </is>
      </c>
      <c r="D50" s="4" t="inlineStr">
        <is>
          <t>79</t>
        </is>
      </c>
      <c r="E50" s="5" t="inlineStr">
        <is>
          <t>33.000,00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=HYPERLINK("https://www.leilaoonline.net/lote/detalhe/17357", "4781")</f>
      </c>
      <c r="B51" s="4" t="s">
        <f>=HYPERLINK("https://www.leilaoonline.net/lote/detalhe/17357", " VALTRA BH 185I, FR30291/294, UND PARAÍSO")</f>
      </c>
      <c r="C51" s="4" t="inlineStr">
        <is>
          <t>Vendido</t>
        </is>
      </c>
      <c r="D51" s="4" t="inlineStr">
        <is>
          <t>156</t>
        </is>
      </c>
      <c r="E51" s="5" t="inlineStr">
        <is>
          <t>51.250,00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=HYPERLINK("https://www.leilaoonline.net/lote/detalhe/17373", "4782")</f>
      </c>
      <c r="B52" s="4" t="s">
        <f>=HYPERLINK("https://www.leilaoonline.net/lote/detalhe/17373", "CARROCERIA CARGA SECA, S/FR, UND PARAÍSA")</f>
      </c>
      <c r="C52" s="4" t="inlineStr">
        <is>
          <t>Vendido</t>
        </is>
      </c>
      <c r="D52" s="4" t="inlineStr">
        <is>
          <t>4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=HYPERLINK("https://www.leilaoonline.net/lote/detalhe/17361", "4783")</f>
      </c>
      <c r="B53" s="4" t="s">
        <f>=HYPERLINK("https://www.leilaoonline.net/lote/detalhe/17361", "  CASE 8800 COLHEDORA, FR817, UND PARAÍSO")</f>
      </c>
      <c r="C53" s="4" t="inlineStr">
        <is>
          <t>Não vendido</t>
        </is>
      </c>
      <c r="D53" s="4" t="inlineStr">
        <is>
          <t>79</t>
        </is>
      </c>
      <c r="E53" s="5" t="inlineStr">
        <is>
          <t>35.000,00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=HYPERLINK("https://www.leilaoonline.net/lote/detalhe/17397", "4788")</f>
      </c>
      <c r="B54" s="4" t="s">
        <f>=HYPERLINK("https://www.leilaoonline.net/lote/detalhe/17397", "2 TROCADOR DE CALOR ALFA LAVAL, PATR. 0317, UND PARAÍSO")</f>
      </c>
      <c r="C54" s="4" t="inlineStr">
        <is>
          <t>Vendido</t>
        </is>
      </c>
      <c r="D54" s="4" t="inlineStr">
        <is>
          <t>46</t>
        </is>
      </c>
      <c r="E54" s="5" t="inlineStr">
        <is>
          <t>5.300,00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=HYPERLINK("https://www.leilaoonline.net/lote/detalhe/17415", "4789")</f>
      </c>
      <c r="B55" s="4" t="s">
        <f>=HYPERLINK("https://www.leilaoonline.net/lote/detalhe/17415", "EMPILHADEIRA HYSTER, ANO......, FR390020, (SEM BOTIJÃO), UND PARAÍSO")</f>
      </c>
      <c r="C55" s="4" t="inlineStr">
        <is>
          <t>Não vendido</t>
        </is>
      </c>
      <c r="D55" s="4" t="inlineStr">
        <is>
          <t>134</t>
        </is>
      </c>
      <c r="E55" s="5" t="inlineStr">
        <is>
          <t>40.250,00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=HYPERLINK("https://www.leilaoonline.net/lote/detalhe/17416", "4790")</f>
      </c>
      <c r="B56" s="4" t="s">
        <f>=HYPERLINK("https://www.leilaoonline.net/lote/detalhe/17416", "1 ESTEIRA DE 20 MT APROXIMADAMENTE, S/FR, UND PARAÍSO")</f>
      </c>
      <c r="C56" s="4" t="inlineStr">
        <is>
          <t>Não vendido</t>
        </is>
      </c>
      <c r="D56" s="4" t="inlineStr">
        <is>
          <t>97</t>
        </is>
      </c>
      <c r="E56" s="5" t="inlineStr">
        <is>
          <t>20.000,00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=HYPERLINK("https://www.leilaoonline.net/lote/detalhe/17589", "4791")</f>
      </c>
      <c r="B57" s="4" t="s">
        <f>=HYPERLINK("https://www.leilaoonline.net/lote/detalhe/17589", "1000 KILOS, FACA E FAÇÕES, VENDA POR KILO, S/FR, UND PARAÍSO")</f>
      </c>
      <c r="C57" s="4" t="inlineStr">
        <is>
          <t>Vendido</t>
        </is>
      </c>
      <c r="D57" s="4" t="inlineStr">
        <is>
          <t>16</t>
        </is>
      </c>
      <c r="E57" s="5" t="inlineStr">
        <is>
          <t>780,00</t>
        </is>
      </c>
      <c r="F57" s="4" t="inlineStr">
        <is>
          <t>0.02</t>
        </is>
      </c>
    </row>
    <row collapsed="false" customFormat="false" customHeight="false" hidden="false" ht="12.1" outlineLevel="0" r="58">
      <c r="A58" s="5" t="s">
        <f>=HYPERLINK("https://www.leilaoonline.net/lote/detalhe/17381", "5580")</f>
      </c>
      <c r="B58" s="4" t="s">
        <f>=HYPERLINK("https://www.leilaoonline.net/lote/detalhe/17381", " CARROCERIA DE MADEIRA, S/FR, UND SANTA CANDIDA")</f>
      </c>
      <c r="C58" s="4" t="inlineStr">
        <is>
          <t>Vendido</t>
        </is>
      </c>
      <c r="D58" s="4" t="inlineStr">
        <is>
          <t>24</t>
        </is>
      </c>
      <c r="E58" s="5" t="inlineStr">
        <is>
          <t>4.200,00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=HYPERLINK("https://www.leilaoonline.net/lote/detalhe/17387", "5604")</f>
      </c>
      <c r="B59" s="4" t="s">
        <f>=HYPERLINK("https://www.leilaoonline.net/lote/detalhe/17387", "CARRETA SMR 610 DISTRIBUIDORA MULTIFUNCIONAL, FR618502, UND SANTA CANDIDA")</f>
      </c>
      <c r="C59" s="4" t="inlineStr">
        <is>
          <t>Vendido</t>
        </is>
      </c>
      <c r="D59" s="4" t="inlineStr">
        <is>
          <t>14</t>
        </is>
      </c>
      <c r="E59" s="5" t="inlineStr">
        <is>
          <t>3.300,00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=HYPERLINK("https://www.leilaoonline.net/lote/detalhe/17378", "5619")</f>
      </c>
      <c r="B60" s="4" t="s">
        <f>=HYPERLINK("https://www.leilaoonline.net/lote/detalhe/17378", " IMPLEMENTO AGRÍCOLA, COR AMARELO, FR607185, S/FR, UND SANTA CANDIDA")</f>
      </c>
      <c r="C60" s="4" t="inlineStr">
        <is>
          <t>Não vendido</t>
        </is>
      </c>
      <c r="D60" s="4" t="inlineStr">
        <is>
          <t>6</t>
        </is>
      </c>
      <c r="E60" s="5" t="inlineStr">
        <is>
          <t>1.500,00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=HYPERLINK("https://www.leilaoonline.net/lote/detalhe/17388", "5622")</f>
      </c>
      <c r="B61" s="4" t="s">
        <f>=HYPERLINK("https://www.leilaoonline.net/lote/detalhe/17388", "TRATOR GAFANHOTO, UND SANTA CANDIDA")</f>
      </c>
      <c r="C61" s="4" t="inlineStr">
        <is>
          <t>Vendido</t>
        </is>
      </c>
      <c r="D61" s="4" t="inlineStr">
        <is>
          <t>138</t>
        </is>
      </c>
      <c r="E61" s="5" t="inlineStr">
        <is>
          <t>44.750,00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=HYPERLINK("https://www.leilaoonline.net/lote/detalhe/17382", "5629")</f>
      </c>
      <c r="B62" s="4" t="s">
        <f>=HYPERLINK("https://www.leilaoonline.net/lote/detalhe/17382", " IMPLEMENTO AGRÍCOLA, COR AZUL, FR607169, S/FR, UND SANTA CANDIDA")</f>
      </c>
      <c r="C62" s="4" t="inlineStr">
        <is>
          <t>Vendido</t>
        </is>
      </c>
      <c r="D62" s="4" t="inlineStr">
        <is>
          <t>29</t>
        </is>
      </c>
      <c r="E62" s="5" t="inlineStr">
        <is>
          <t>4.950,00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=HYPERLINK("https://www.leilaoonline.net/lote/detalhe/17379", "5635")</f>
      </c>
      <c r="B63" s="4" t="s">
        <f>=HYPERLINK("https://www.leilaoonline.net/lote/detalhe/17379", " CARRETA ABRIGO FAB.PRÓPRI, FR615405, APENAS CARRETA, UND SANTA CANDIDA")</f>
      </c>
      <c r="C63" s="4" t="inlineStr">
        <is>
          <t>Vendido</t>
        </is>
      </c>
      <c r="D63" s="4" t="inlineStr">
        <is>
          <t>2</t>
        </is>
      </c>
      <c r="E63" s="5" t="inlineStr">
        <is>
          <t>900,00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=HYPERLINK("https://www.leilaoonline.net/lote/detalhe/17374", "5636")</f>
      </c>
      <c r="B64" s="4" t="s">
        <f>=HYPERLINK("https://www.leilaoonline.net/lote/detalhe/17374", " TRANSBORDO CIVEMASA 10 T, ANO 2009, FR650617, UND SANTA CANDIDA")</f>
      </c>
      <c r="C64" s="4" t="inlineStr">
        <is>
          <t>Vendido</t>
        </is>
      </c>
      <c r="D64" s="4" t="inlineStr">
        <is>
          <t>18</t>
        </is>
      </c>
      <c r="E64" s="5" t="inlineStr">
        <is>
          <t>3.850,00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=HYPERLINK("https://www.leilaoonline.net/lote/detalhe/17384", "5638")</f>
      </c>
      <c r="B65" s="4" t="s">
        <f>=HYPERLINK("https://www.leilaoonline.net/lote/detalhe/17384", "CONJUNTOS DE FILTROS E 10 CAIXAS DE COMPONENTES PARA FILTRO, PATRIM.241.437....UND SANTA CANDIDA")</f>
      </c>
      <c r="C65" s="4" t="inlineStr">
        <is>
          <t>Vendido</t>
        </is>
      </c>
      <c r="D65" s="4" t="inlineStr">
        <is>
          <t>22</t>
        </is>
      </c>
      <c r="E65" s="5" t="inlineStr">
        <is>
          <t>3.700,00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=HYPERLINK("https://www.leilaoonline.net/lote/detalhe/17385", "5639")</f>
      </c>
      <c r="B66" s="4" t="s">
        <f>=HYPERLINK("https://www.leilaoonline.net/lote/detalhe/17385", "CONJUNTO DE BRINQUETOS INFANTIS, UND SANTA CANDIDA")</f>
      </c>
      <c r="C66" s="4" t="inlineStr">
        <is>
          <t>Vendido</t>
        </is>
      </c>
      <c r="D66" s="4" t="inlineStr">
        <is>
          <t>8</t>
        </is>
      </c>
      <c r="E66" s="5" t="inlineStr">
        <is>
          <t>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=HYPERLINK("https://www.leilaoonline.net/lote/detalhe/17386", "5640")</f>
      </c>
      <c r="B67" s="4" t="s">
        <f>=HYPERLINK("https://www.leilaoonline.net/lote/detalhe/17386", "TELHAS FRANCESAS, PISOS DE CIMENTO E TIJOLOS, UND SANTA CANDIDA")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300,00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=HYPERLINK("https://www.leilaoonline.net/lote/detalhe/17383", "5641")</f>
      </c>
      <c r="B68" s="4" t="s">
        <f>=HYPERLINK("https://www.leilaoonline.net/lote/detalhe/17383", "GUINCHO KRANE-KAR, FR360007, UND SANTA CANDIDA")</f>
      </c>
      <c r="C68" s="4" t="inlineStr">
        <is>
          <t>Vendido</t>
        </is>
      </c>
      <c r="D68" s="4" t="inlineStr">
        <is>
          <t>112</t>
        </is>
      </c>
      <c r="E68" s="5" t="inlineStr">
        <is>
          <t>25.150,00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=HYPERLINK("https://www.leilaoonline.net/lote/detalhe/17376", "5672")</f>
      </c>
      <c r="B69" s="4" t="s">
        <f>=HYPERLINK("https://www.leilaoonline.net/lote/detalhe/17376", " IMPLEMENTO AGRÍCOLA, COR AMARELO, FR607150, S/FR, UND SANTA CANDIDA")</f>
      </c>
      <c r="C69" s="4" t="inlineStr">
        <is>
          <t>Vendido</t>
        </is>
      </c>
      <c r="D69" s="4" t="inlineStr">
        <is>
          <t>6</t>
        </is>
      </c>
      <c r="E69" s="5" t="inlineStr">
        <is>
          <t>1.500,00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=HYPERLINK("https://www.leilaoonline.net/lote/detalhe/17380", "5676")</f>
      </c>
      <c r="B70" s="4" t="s">
        <f>=HYPERLINK("https://www.leilaoonline.net/lote/detalhe/17380", " IMPLEMENTO AGRÍCOLA, COR AMARELO, FR607181, S/FR, UND SANTA CANDIDA")</f>
      </c>
      <c r="C70" s="4" t="inlineStr">
        <is>
          <t>Vendido</t>
        </is>
      </c>
      <c r="D70" s="4" t="inlineStr">
        <is>
          <t>28</t>
        </is>
      </c>
      <c r="E70" s="5" t="inlineStr">
        <is>
          <t>4.800,00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=HYPERLINK("https://www.leilaoonline.net/lote/detalhe/17377", "5677")</f>
      </c>
      <c r="B71" s="4" t="s">
        <f>=HYPERLINK("https://www.leilaoonline.net/lote/detalhe/17377", " TANQUE DE AÇO APROX. 15000 LITROS, S/FR, UND SANTA CANDIDA")</f>
      </c>
      <c r="C71" s="4" t="inlineStr">
        <is>
          <t>Vendido</t>
        </is>
      </c>
      <c r="D71" s="4" t="inlineStr">
        <is>
          <t>119</t>
        </is>
      </c>
      <c r="E71" s="5" t="inlineStr">
        <is>
          <t>19.150,00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=HYPERLINK("https://www.leilaoonline.net/lote/detalhe/17375", "5679")</f>
      </c>
      <c r="B72" s="4" t="s">
        <f>=HYPERLINK("https://www.leilaoonline.net/lote/detalhe/17375", " CARROCERIA TRANSBORDO, COR CINZA, S/FR, UND SANTA CANDIDA")</f>
      </c>
      <c r="C72" s="4" t="inlineStr">
        <is>
          <t>Vendido</t>
        </is>
      </c>
      <c r="D72" s="4" t="inlineStr">
        <is>
          <t>63</t>
        </is>
      </c>
      <c r="E72" s="5" t="inlineStr">
        <is>
          <t>10.750,00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=HYPERLINK("https://www.leilaoonline.net/lote/detalhe/17321", "5682")</f>
      </c>
      <c r="B73" s="4" t="s">
        <f>=HYPERLINK("https://www.leilaoonline.net/lote/detalhe/17321", "SUCATA  CAMINHÃO VOLVO CARROCERIA CANA PICADA (SEM DIREITO A DOCUMENTO), FR82059, UND SANTA CANDIDA")</f>
      </c>
      <c r="C73" s="4" t="inlineStr">
        <is>
          <t>Vendido</t>
        </is>
      </c>
      <c r="D73" s="4" t="inlineStr">
        <is>
          <t>23</t>
        </is>
      </c>
      <c r="E73" s="5" t="inlineStr">
        <is>
          <t>11.000,00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=HYPERLINK("https://www.leilaoonline.net/lote/detalhe/17417", "5683")</f>
      </c>
      <c r="B74" s="4" t="s">
        <f>=HYPERLINK("https://www.leilaoonline.net/lote/detalhe/17417", "PNEUS DE TRANSBORDO, S/FR, UND SANTA CANDIDA")</f>
      </c>
      <c r="C74" s="4" t="inlineStr">
        <is>
          <t>Vendido</t>
        </is>
      </c>
      <c r="D74" s="4" t="inlineStr">
        <is>
          <t>25</t>
        </is>
      </c>
      <c r="E74" s="5" t="inlineStr">
        <is>
          <t>3.950,00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=HYPERLINK("https://www.leilaoonline.net/lote/detalhe/17573", "11603")</f>
      </c>
      <c r="B75" s="4" t="s">
        <f>=HYPERLINK("https://www.leilaoonline.net/lote/detalhe/17573", " SR/SERGOMEL SRSCPI 2E 12,50M ANO 2014, PLACA FQC0635, FR361737, UND ZANIN")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22.500,00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=HYPERLINK("https://www.leilaoonline.net/lote/detalhe/17572", "11605")</f>
      </c>
      <c r="B76" s="4" t="s">
        <f>=HYPERLINK("https://www.leilaoonline.net/lote/detalhe/17572", " R/RANDON RQ CA 8M, ANO 2008, PLACA DXX0185, FR81979, UND ZANIN")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5.900,00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=HYPERLINK("https://www.leilaoonline.net/lote/detalhe/17585", "11630")</f>
      </c>
      <c r="B77" s="4" t="s">
        <f>=HYPERLINK("https://www.leilaoonline.net/lote/detalhe/17585", "PONTE ROLANTE, S/FR, UND SERRA")</f>
      </c>
      <c r="C77" s="4" t="inlineStr">
        <is>
          <t>Vendido</t>
        </is>
      </c>
      <c r="D77" s="4" t="inlineStr">
        <is>
          <t>6</t>
        </is>
      </c>
      <c r="E77" s="5" t="inlineStr">
        <is>
          <t>6.750,00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=HYPERLINK("https://www.leilaoonline.net/lote/detalhe/17584", "11642")</f>
      </c>
      <c r="B78" s="4" t="s">
        <f>=HYPERLINK("https://www.leilaoonline.net/lote/detalhe/17584", " CAMINHÃO M.BENZ/L 2638 6X4, ANO 2002, PLACA CZV0647, FR120858, UND SERRA ")</f>
      </c>
      <c r="C78" s="4" t="inlineStr">
        <is>
          <t>Vendido</t>
        </is>
      </c>
      <c r="D78" s="4" t="inlineStr">
        <is>
          <t>47</t>
        </is>
      </c>
      <c r="E78" s="5" t="inlineStr">
        <is>
          <t>53.500,00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=HYPERLINK("https://www.leilaoonline.net/lote/detalhe/17571", "11646")</f>
      </c>
      <c r="B79" s="4" t="s">
        <f>=HYPERLINK("https://www.leilaoonline.net/lote/detalhe/17571", " CARRETA DE TORTA, SOLLUS, FR122281, UND SERRA")</f>
      </c>
      <c r="C79" s="4" t="inlineStr">
        <is>
          <t>Não vendido</t>
        </is>
      </c>
      <c r="D79" s="4" t="inlineStr">
        <is>
          <t>7</t>
        </is>
      </c>
      <c r="E79" s="5" t="inlineStr">
        <is>
          <t>1.250,00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=HYPERLINK("https://www.leilaoonline.net/lote/detalhe/17569", "11648")</f>
      </c>
      <c r="B80" s="4" t="s">
        <f>=HYPERLINK("https://www.leilaoonline.net/lote/detalhe/17569", " DOLLY GOYDO,FR10266, (SEM DOCUMENTO), UND SERRA")</f>
      </c>
      <c r="C80" s="4" t="inlineStr">
        <is>
          <t>Não vendido</t>
        </is>
      </c>
      <c r="D80" s="4" t="inlineStr">
        <is>
          <t>17</t>
        </is>
      </c>
      <c r="E80" s="5" t="inlineStr">
        <is>
          <t>2.950,00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=HYPERLINK("https://www.leilaoonline.net/lote/detalhe/17570", "11651")</f>
      </c>
      <c r="B81" s="4" t="s">
        <f>=HYPERLINK("https://www.leilaoonline.net/lote/detalhe/17570", " CAIXOTE DE TRANSBORDO SANTAL 12T, FR38336, ( APENAS O CAIXOTE), UND SERRA")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=HYPERLINK("https://www.leilaoonline.net/lote/detalhe/17548", "11655")</f>
      </c>
      <c r="B82" s="4" t="s">
        <f>=HYPERLINK("https://www.leilaoonline.net/lote/detalhe/17548", "CHEVROLET/S10 LS FD2, ANO 2013, PLACA ETY1252, FR118506, COR BRANCA,  LOC. UND SERRA")</f>
      </c>
      <c r="C82" s="4" t="inlineStr">
        <is>
          <t>Vendido</t>
        </is>
      </c>
      <c r="D82" s="4" t="inlineStr">
        <is>
          <t>69</t>
        </is>
      </c>
      <c r="E82" s="5" t="inlineStr">
        <is>
          <t>34.750,00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=HYPERLINK("https://www.leilaoonline.net/lote/detalhe/17547", "11656")</f>
      </c>
      <c r="B83" s="4" t="s">
        <f>=HYPERLINK("https://www.leilaoonline.net/lote/detalhe/17547", " CHEVROLET/S10 LS DD4,  ANO/MOD 2012/2013, PLACA FFH-4463, FR360052, COR PRETA,  LOC. UND. SERRA")</f>
      </c>
      <c r="C83" s="4" t="inlineStr">
        <is>
          <t>Não vendido</t>
        </is>
      </c>
      <c r="D83" s="4" t="inlineStr">
        <is>
          <t>61</t>
        </is>
      </c>
      <c r="E83" s="5" t="inlineStr">
        <is>
          <t>42.300,00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=HYPERLINK("https://www.leilaoonline.net/lote/detalhe/17574", "13015")</f>
      </c>
      <c r="B84" s="4" t="s">
        <f>=HYPERLINK("https://www.leilaoonline.net/lote/detalhe/17574", " CARRETA ABRIGO FRAB. PRÓPRIA, FR361999, UND ZANIN")</f>
      </c>
      <c r="C84" s="4" t="inlineStr">
        <is>
          <t>Não vendido</t>
        </is>
      </c>
      <c r="D84" s="4" t="inlineStr">
        <is>
          <t>62</t>
        </is>
      </c>
      <c r="E84" s="5" t="inlineStr">
        <is>
          <t>9.700,00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=HYPERLINK("https://www.leilaoonline.net/lote/detalhe/17568", "14001")</f>
      </c>
      <c r="B85" s="4" t="s">
        <f>=HYPERLINK("https://www.leilaoonline.net/lote/detalhe/17568", "R/GUERRA AG CV 8,20 M, ANO 2009, FR82612, PLACA DXX0388, UND ZANNIN")</f>
      </c>
      <c r="C85" s="4" t="inlineStr">
        <is>
          <t>Não vendido</t>
        </is>
      </c>
      <c r="D85" s="4" t="inlineStr">
        <is>
          <t>5</t>
        </is>
      </c>
      <c r="E85" s="5" t="inlineStr">
        <is>
          <t>5.750,00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=HYPERLINK("https://www.leilaoonline.net/lote/detalhe/17575", "15316")</f>
      </c>
      <c r="B86" s="4" t="s">
        <f>=HYPERLINK("https://www.leilaoonline.net/lote/detalhe/17575", " CARRETA DISTRIBUIDORA DE CALCAREO, FR122309, UND BONFIM")</f>
      </c>
      <c r="C86" s="4" t="inlineStr">
        <is>
          <t>Não vendido</t>
        </is>
      </c>
      <c r="D86" s="4" t="inlineStr">
        <is>
          <t>3</t>
        </is>
      </c>
      <c r="E86" s="5" t="inlineStr">
        <is>
          <t>3.050,00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=HYPERLINK("https://www.leilaoonline.net/lote/detalhe/18539", "16000")</f>
      </c>
      <c r="B87" s="4" t="s">
        <f>=HYPERLINK("https://www.leilaoonline.net/lote/detalhe/18539", "MÓVEIS E UTENSILIOS EM GERAL S/F - UND. SANTA HELENA ")</f>
      </c>
      <c r="C87" s="4" t="inlineStr">
        <is>
          <t>Não vendido</t>
        </is>
      </c>
      <c r="D87" s="4" t="inlineStr">
        <is>
          <t>3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=HYPERLINK("https://www.leilaoonline.net/lote/detalhe/17586", "16107")</f>
      </c>
      <c r="B88" s="4" t="s">
        <f>=HYPERLINK("https://www.leilaoonline.net/lote/detalhe/17586", "TURBINA, PATR.208293, UND SANTA HELENA")</f>
      </c>
      <c r="C88" s="4" t="inlineStr">
        <is>
          <t>Vendido</t>
        </is>
      </c>
      <c r="D88" s="4" t="inlineStr">
        <is>
          <t>3</t>
        </is>
      </c>
      <c r="E88" s="5" t="inlineStr">
        <is>
          <t>1.050,00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=HYPERLINK("https://www.leilaoonline.net/lote/detalhe/17583", "20011")</f>
      </c>
      <c r="B89" s="4" t="s">
        <f>=HYPERLINK("https://www.leilaoonline.net/lote/detalhe/17583", "145 PLACAS DE FILTER PLATES, S/FR, UND COSTA PINTO")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2.250,00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=HYPERLINK("https://www.leilaoonline.net/lote/detalhe/17558", "20012")</f>
      </c>
      <c r="B90" s="4" t="s">
        <f>=HYPERLINK("https://www.leilaoonline.net/lote/detalhe/17558", " 195 - TELA FILTR PREN, S/FR, UND COSTA PINTO")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=HYPERLINK("https://www.leilaoonline.net/lote/detalhe/17559", "20013")</f>
      </c>
      <c r="B91" s="4" t="s">
        <f>=HYPERLINK("https://www.leilaoonline.net/lote/detalhe/17559", " 2 - JUNTA EXP CR FL 42" 305MM, S/FR, UND COSTA PINTO")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=HYPERLINK("https://www.leilaoonline.net/lote/detalhe/17560", "20014")</f>
      </c>
      <c r="B92" s="4" t="s">
        <f>=HYPERLINK("https://www.leilaoonline.net/lote/detalhe/17560", " 30 - RETENTOR TURCON T05HM, S/FR, UND COSTA PINTO")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=HYPERLINK("https://www.leilaoonline.net/lote/detalhe/17561", "20015")</f>
      </c>
      <c r="B93" s="4" t="s">
        <f>=HYPERLINK("https://www.leilaoonline.net/lote/detalhe/17561", " 19 - ELEMENTO FILTR IND TELA, S/FR, UND COSTA PINTO")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3.750,00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=HYPERLINK("https://www.leilaoonline.net/lote/detalhe/17562", "20016")</f>
      </c>
      <c r="B94" s="4" t="s">
        <f>=HYPERLINK("https://www.leilaoonline.net/lote/detalhe/17562", " 10 - MOTORES ELÉTRICOS E 1 VARIADOR, PATR. 164889/057195/067226/056116, S/FR, UND COSTA PINTO")</f>
      </c>
      <c r="C94" s="4" t="inlineStr">
        <is>
          <t>Não vendido</t>
        </is>
      </c>
      <c r="D94" s="4" t="inlineStr">
        <is>
          <t>12</t>
        </is>
      </c>
      <c r="E94" s="5" t="inlineStr">
        <is>
          <t>2.900,00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=HYPERLINK("https://www.leilaoonline.net/lote/detalhe/17419", "20017")</f>
      </c>
      <c r="B95" s="4" t="s">
        <f>=HYPERLINK("https://www.leilaoonline.net/lote/detalhe/17419", "250 RODAS DE CAMINHÃO MED. 11.00R22, S/FR, UND COSTA PINTO")</f>
      </c>
      <c r="C95" s="4" t="inlineStr">
        <is>
          <t>Vendido</t>
        </is>
      </c>
      <c r="D95" s="4" t="inlineStr">
        <is>
          <t>33</t>
        </is>
      </c>
      <c r="E95" s="5" t="inlineStr">
        <is>
          <t>9.000,00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=HYPERLINK("https://www.leilaoonline.net/lote/detalhe/17581", "21026")</f>
      </c>
      <c r="B96" s="4" t="s">
        <f>=HYPERLINK("https://www.leilaoonline.net/lote/detalhe/17581", " CARROCERIA CANA INTEIRA MARCA BACHIEGA, FR65034, UND RAFARD")</f>
      </c>
      <c r="C96" s="4" t="inlineStr">
        <is>
          <t>Não vendido</t>
        </is>
      </c>
      <c r="D96" s="4" t="inlineStr">
        <is>
          <t>16</t>
        </is>
      </c>
      <c r="E96" s="5" t="inlineStr">
        <is>
          <t>3.000,00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=HYPERLINK("https://www.leilaoonline.net/lote/detalhe/17580", "21027")</f>
      </c>
      <c r="B97" s="4" t="s">
        <f>=HYPERLINK("https://www.leilaoonline.net/lote/detalhe/17580", " CARROCERIA CANA INTEIRA MARCA BACHIEGA, FR65032, UND RAFARD")</f>
      </c>
      <c r="C97" s="4" t="inlineStr">
        <is>
          <t>Não vendido</t>
        </is>
      </c>
      <c r="D97" s="4" t="inlineStr">
        <is>
          <t>14</t>
        </is>
      </c>
      <c r="E97" s="5" t="inlineStr">
        <is>
          <t>2.850,00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=HYPERLINK("https://www.leilaoonline.net/lote/detalhe/17582", "21042")</f>
      </c>
      <c r="B98" s="4" t="s">
        <f>=HYPERLINK("https://www.leilaoonline.net/lote/detalhe/17582", "QUEBRA LOMBO SERMAG, FR139921, UND RAFARD")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500,00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=HYPERLINK("https://www.leilaoonline.net/lote/detalhe/17554", "21059")</f>
      </c>
      <c r="B99" s="4" t="s">
        <f>=HYPERLINK("https://www.leilaoonline.net/lote/detalhe/17554", " DIVERSOS: BANCADAS, BALÇÕES, MOVEIS E UTENSÍLIOS...., S/FR, UND RAFARD  RAFARD  /SP")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=HYPERLINK("https://www.leilaoonline.net/lote/detalhe/17555", "21062")</f>
      </c>
      <c r="B100" s="4" t="s">
        <f>=HYPERLINK("https://www.leilaoonline.net/lote/detalhe/17555", " DIVERSOS: PEÇAS CAT P/ CAMINHÕES, CARRETAS, IMPLEMENTOS, UND RAFARD  RAFARD  /SP")</f>
      </c>
      <c r="C100" s="4" t="inlineStr">
        <is>
          <t>Não vendido</t>
        </is>
      </c>
      <c r="D100" s="4" t="inlineStr">
        <is>
          <t>11</t>
        </is>
      </c>
      <c r="E100" s="5" t="inlineStr">
        <is>
          <t>2.400,00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=HYPERLINK("https://www.leilaoonline.net/lote/detalhe/17556", "21063")</f>
      </c>
      <c r="B101" s="4" t="s">
        <f>=HYPERLINK("https://www.leilaoonline.net/lote/detalhe/17556", " DIVERSOS: PROLONGADORES P/ TRATORES, TANQUE DE IMPLEMENTOS...., S/FR, UND RAFARD  ")</f>
      </c>
      <c r="C101" s="4" t="inlineStr">
        <is>
          <t>Vendido</t>
        </is>
      </c>
      <c r="D101" s="4" t="inlineStr">
        <is>
          <t>46</t>
        </is>
      </c>
      <c r="E101" s="5" t="inlineStr">
        <is>
          <t>8.500,00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=HYPERLINK("https://www.leilaoonline.net/lote/detalhe/17593", "21067")</f>
      </c>
      <c r="B102" s="4" t="s">
        <f>=HYPERLINK("https://www.leilaoonline.net/lote/detalhe/17593", " 40 Toneladas SUCATA DE TUBOS DE INOX 410D (preço por kilo)  PESO estimado, UND RAFARD ")</f>
      </c>
      <c r="C102" s="4" t="inlineStr">
        <is>
          <t>Não vendido</t>
        </is>
      </c>
      <c r="D102" s="4" t="inlineStr">
        <is>
          <t>8</t>
        </is>
      </c>
      <c r="E102" s="5" t="inlineStr">
        <is>
          <t>1,05</t>
        </is>
      </c>
      <c r="F102" s="4" t="inlineStr">
        <is>
          <t>0.05</t>
        </is>
      </c>
    </row>
    <row collapsed="false" customFormat="false" customHeight="false" hidden="false" ht="12.1" outlineLevel="0" r="103">
      <c r="A103" s="5" t="s">
        <f>=HYPERLINK("https://www.leilaoonline.net/lote/detalhe/17567", "21068")</f>
      </c>
      <c r="B103" s="4" t="s">
        <f>=HYPERLINK("https://www.leilaoonline.net/lote/detalhe/17567", "2 TANQUES P/ MISTURAS 5 FILTROS DE ÁGUA E 3 TANQUES DE PVC, S/FR, UND RAFARD  ")</f>
      </c>
      <c r="C103" s="4" t="inlineStr">
        <is>
          <t>Não vendido</t>
        </is>
      </c>
      <c r="D103" s="4" t="inlineStr">
        <is>
          <t>5</t>
        </is>
      </c>
      <c r="E103" s="5" t="inlineStr">
        <is>
          <t>1.150,00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=HYPERLINK("https://www.leilaoonline.net/lote/detalhe/17694", "21069")</f>
      </c>
      <c r="B104" s="4" t="s">
        <f>=HYPERLINK("https://www.leilaoonline.net/lote/detalhe/17694", "2500 ITENS APROX., ENGRENAGEM, GAXETAS E OUTROS, VEJA DESCRITIVO DE ITENS, S/FR, UND RAFARD")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3.750,00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=HYPERLINK("https://www.leilaoonline.net/lote/detalhe/17695", "21070")</f>
      </c>
      <c r="B105" s="4" t="s">
        <f>=HYPERLINK("https://www.leilaoonline.net/lote/detalhe/17695", "13 ITENS DIVERSOS - PINHÃO ENGRENAGEM - VEJA DESCRITIVO DE ITENS, S/FR, UND RAFARD")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=HYPERLINK("https://www.leilaoonline.net/lote/detalhe/17696", "21071")</f>
      </c>
      <c r="B106" s="4" t="s">
        <f>=HYPERLINK("https://www.leilaoonline.net/lote/detalhe/17696", "26 ITENS DIVERSOS - ANEL, ROTOR E OUTROS, VEJA DESCRITIVO DE ITENS, S/FR, UND RAFARD")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=HYPERLINK("https://www.leilaoonline.net/lote/detalhe/17697", "21072")</f>
      </c>
      <c r="B107" s="4" t="s">
        <f>=HYPERLINK("https://www.leilaoonline.net/lote/detalhe/17697", "890 ITENS PEÇAS SCANIA E CAT E OUTROS, VEJA DESCRITIVO DE ITENS, S/FR, UND RAFARD")</f>
      </c>
      <c r="C107" s="4" t="inlineStr">
        <is>
          <t>Não vendido</t>
        </is>
      </c>
      <c r="D107" s="4" t="inlineStr">
        <is>
          <t>2</t>
        </is>
      </c>
      <c r="E107" s="5" t="inlineStr">
        <is>
          <t>900,00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=HYPERLINK("https://www.leilaoonline.net/lote/detalhe/17587", "22011")</f>
      </c>
      <c r="B108" s="4" t="s">
        <f>=HYPERLINK("https://www.leilaoonline.net/lote/detalhe/17587", "SUCATA TRATOR CASE MX 240 MAGNUM 4X4, ANO 2010, SÉRIE ZACF40487, IMOB.BAR2-238632-0, UND. SANTA HELENA")</f>
      </c>
      <c r="C108" s="4" t="inlineStr">
        <is>
          <t>Vendido</t>
        </is>
      </c>
      <c r="D108" s="4" t="inlineStr">
        <is>
          <t>96</t>
        </is>
      </c>
      <c r="E108" s="5" t="inlineStr">
        <is>
          <t>15.500,00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=HYPERLINK("https://www.leilaoonline.net/lote/detalhe/17588", "22012")</f>
      </c>
      <c r="B109" s="4" t="s">
        <f>=HYPERLINK("https://www.leilaoonline.net/lote/detalhe/17588", "1 MOTOR, 1 CÂMBIO E 4 PNEUS DE FIAT UNO, UND SANTA HELENA")</f>
      </c>
      <c r="C109" s="4" t="inlineStr">
        <is>
          <t>Vendido</t>
        </is>
      </c>
      <c r="D109" s="4" t="inlineStr">
        <is>
          <t>4</t>
        </is>
      </c>
      <c r="E109" s="5" t="inlineStr">
        <is>
          <t>1.000,00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=HYPERLINK("https://www.leilaoonline.net/lote/detalhe/17550", "24014")</f>
      </c>
      <c r="B110" s="4" t="s">
        <f>=HYPERLINK("https://www.leilaoonline.net/lote/detalhe/17550", " TRITURADOR DE PALHA, FR139927, UND BOM RETIRO")</f>
      </c>
      <c r="C110" s="4" t="inlineStr">
        <is>
          <t>Não vendido</t>
        </is>
      </c>
      <c r="D110" s="4" t="inlineStr">
        <is>
          <t>22</t>
        </is>
      </c>
      <c r="E110" s="5" t="inlineStr">
        <is>
          <t>5.300,00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=HYPERLINK("https://www.leilaoonline.net/lote/detalhe/17551", "24017")</f>
      </c>
      <c r="B111" s="4" t="s">
        <f>=HYPERLINK("https://www.leilaoonline.net/lote/detalhe/17551", " CAMINHÃO SCANIA P124 CB 6X4NZ CANA INTEIRA, ANO/MOD 2000/2001, PLACA DBU4790, FR52849/57584 UND BOM RETIRO")</f>
      </c>
      <c r="C111" s="4" t="inlineStr">
        <is>
          <t>Vendido</t>
        </is>
      </c>
      <c r="D111" s="4" t="inlineStr">
        <is>
          <t>24</t>
        </is>
      </c>
      <c r="E111" s="5" t="inlineStr">
        <is>
          <t>61.750,00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=HYPERLINK("https://www.leilaoonline.net/lote/detalhe/17552", "24029")</f>
      </c>
      <c r="B112" s="4" t="s">
        <f>=HYPERLINK("https://www.leilaoonline.net/lote/detalhe/17552", " 2 QUADROS DE IMPLEMENTOS, FR139994/071482, UND BOM RETIRO")</f>
      </c>
      <c r="C112" s="4" t="inlineStr">
        <is>
          <t>Vendido</t>
        </is>
      </c>
      <c r="D112" s="4" t="inlineStr">
        <is>
          <t>8</t>
        </is>
      </c>
      <c r="E112" s="5" t="inlineStr">
        <is>
          <t>1.000,00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=HYPERLINK("https://www.leilaoonline.net/lote/detalhe/17553", "24038")</f>
      </c>
      <c r="B113" s="4" t="s">
        <f>=HYPERLINK("https://www.leilaoonline.net/lote/detalhe/17553", " PLANTADORA DE CANA, FR122902, PESO APROX. 5T, UND BOM RETIRO")</f>
      </c>
      <c r="C113" s="4" t="inlineStr">
        <is>
          <t>Não vendido</t>
        </is>
      </c>
      <c r="D113" s="4" t="inlineStr">
        <is>
          <t>5</t>
        </is>
      </c>
      <c r="E113" s="5" t="inlineStr">
        <is>
          <t>1.150,00</t>
        </is>
      </c>
      <c r="F11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2026-09-30T13:46:00.00Z</dcterms:created>
  <dc:creator>Tellks Tecnologia</dc:creator>
  <cp:revision>0</cp:revision>
</cp:coreProperties>
</file>