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 VEÍCULOS - 16 CAMINHÕES - 17 TRATORES - PRANCHA - 26 REBOQUES E SR - COLHEDORAS -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=HYPERLINK("https://www.leilaoonline.net/lote/detalhe/20605", "3280")</f>
      </c>
      <c r="B11" s="4" t="s">
        <f>=HYPERLINK("https://www.leilaoonline.net/lote/detalhe/20605", " COLHEDORA JOHN DEERE, FR107496, UND BARRA")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=HYPERLINK("https://www.leilaoonline.net/lote/detalhe/20610", "3282")</f>
      </c>
      <c r="B12" s="4" t="s">
        <f>=HYPERLINK("https://www.leilaoonline.net/lote/detalhe/20610", " COLHEDORA JOHN DEERE, FR101440, UND BARRA")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=HYPERLINK("https://www.leilaoonline.net/lote/detalhe/20623", "3424")</f>
      </c>
      <c r="B13" s="4" t="s">
        <f>=HYPERLINK("https://www.leilaoonline.net/lote/detalhe/20623", " TRANSBORDO SANTAL 12 T, ANO 2008, FR139236, UND BARRA")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=HYPERLINK("https://www.leilaoonline.net/lote/detalhe/20612", "3427")</f>
      </c>
      <c r="B14" s="4" t="s">
        <f>=HYPERLINK("https://www.leilaoonline.net/lote/detalhe/20612", " TRANSBORDO SANTAL 12 T, ANO 2008, FR68018, UND BARRA")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=HYPERLINK("https://www.leilaoonline.net/lote/detalhe/20618", "3488")</f>
      </c>
      <c r="B15" s="4" t="s">
        <f>=HYPERLINK("https://www.leilaoonline.net/lote/detalhe/20618", " TRANSBORDO SANTAL 12 T, ANO 2008, FR68020, UND BARRA")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=HYPERLINK("https://www.leilaoonline.net/lote/detalhe/20628", "3560")</f>
      </c>
      <c r="B16" s="4" t="s">
        <f>=HYPERLINK("https://www.leilaoonline.net/lote/detalhe/20628", " TRANSBORDO SERMAG 12 T, ANO  , FR10119, UND BARRA")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=HYPERLINK("https://www.leilaoonline.net/lote/detalhe/20600", "3562")</f>
      </c>
      <c r="B17" s="4" t="s">
        <f>=HYPERLINK("https://www.leilaoonline.net/lote/detalhe/20600", " ONIBUS M. BENZ/OF 1620, ANO 1996/1997, FR97498, UND BARRA")</f>
      </c>
      <c r="C17" s="4" t="inlineStr">
        <is>
          <t>Vendido</t>
        </is>
      </c>
      <c r="D17" s="4" t="inlineStr">
        <is>
          <t>25</t>
        </is>
      </c>
      <c r="E17" s="5" t="inlineStr">
        <is>
          <t>11.800,00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=HYPERLINK("https://www.leilaoonline.net/lote/detalhe/20635", "3563")</f>
      </c>
      <c r="B18" s="4" t="s">
        <f>=HYPERLINK("https://www.leilaoonline.net/lote/detalhe/20635", " TANQUE  ( aprox. 25000 mlts 6mts comp.) PATRIM. 201504, S/FR, UND BARRA")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10.650,00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=HYPERLINK("https://www.leilaoonline.net/lote/detalhe/20596", "3566")</f>
      </c>
      <c r="B19" s="4" t="s">
        <f>=HYPERLINK("https://www.leilaoonline.net/lote/detalhe/20596", " CAMINHAO SCANIA R113 6X4 360 CARGA SECA, ANO 1996, PLACA BXJ 2001, FR97028/98582, UND BARRA")</f>
      </c>
      <c r="C19" s="4" t="inlineStr">
        <is>
          <t>Vendido</t>
        </is>
      </c>
      <c r="D19" s="4" t="inlineStr">
        <is>
          <t>49</t>
        </is>
      </c>
      <c r="E19" s="5" t="inlineStr">
        <is>
          <t>46.000,00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=HYPERLINK("https://www.leilaoonline.net/lote/detalhe/20597", "3567")</f>
      </c>
      <c r="B20" s="4" t="s">
        <f>=HYPERLINK("https://www.leilaoonline.net/lote/detalhe/20597", " CAMINHAO VW/26.220 EURO3 W, ANO 2008 (SEM CARROCERIA COMBOIO), PLACA EAJ 8124, FR96467, UND BARRA ")</f>
      </c>
      <c r="C20" s="4" t="inlineStr">
        <is>
          <t>Vendido</t>
        </is>
      </c>
      <c r="D20" s="4" t="inlineStr">
        <is>
          <t>69</t>
        </is>
      </c>
      <c r="E20" s="5" t="inlineStr">
        <is>
          <t>47.100,00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=HYPERLINK("https://www.leilaoonline.net/lote/detalhe/20619", "3568")</f>
      </c>
      <c r="B21" s="4" t="s">
        <f>=HYPERLINK("https://www.leilaoonline.net/lote/detalhe/20619", " COLHEDORA JOHN DEERE 3522 2L, ANO 2010, FR50143,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=HYPERLINK("https://www.leilaoonline.net/lote/detalhe/20603", "3569")</f>
      </c>
      <c r="B22" s="4" t="s">
        <f>=HYPERLINK("https://www.leilaoonline.net/lote/detalhe/20603", " COLHEDORA JOHN DEERE 3522 2L, ANO 2010, FR101453, UND BARRA")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=HYPERLINK("https://www.leilaoonline.net/lote/detalhe/20609", "3570")</f>
      </c>
      <c r="B23" s="4" t="s">
        <f>=HYPERLINK("https://www.leilaoonline.net/lote/detalhe/20609", " COLHEDORA JOHN DEERE 3522 2L, ANO 2010, FR101455, UND BARRA")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=HYPERLINK("https://www.leilaoonline.net/lote/detalhe/20604", "3571")</f>
      </c>
      <c r="B24" s="4" t="s">
        <f>=HYPERLINK("https://www.leilaoonline.net/lote/detalhe/20604", " COLHEDORA JOHN DEERE 3520, ANO 2011, FR360856, UND BARRA")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=HYPERLINK("https://www.leilaoonline.net/lote/detalhe/20617", "3572")</f>
      </c>
      <c r="B25" s="4" t="s">
        <f>=HYPERLINK("https://www.leilaoonline.net/lote/detalhe/20617", " TRATOR CASE MX 270 MAGNUM 4X4, ANO  , FR49542, UND BARRA")</f>
      </c>
      <c r="C25" s="4" t="inlineStr">
        <is>
          <t>Não vendido</t>
        </is>
      </c>
      <c r="D25" s="4" t="inlineStr">
        <is>
          <t>61</t>
        </is>
      </c>
      <c r="E25" s="5" t="inlineStr">
        <is>
          <t>43.500,00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=HYPERLINK("https://www.leilaoonline.net/lote/detalhe/20608", "3573")</f>
      </c>
      <c r="B26" s="4" t="s">
        <f>=HYPERLINK("https://www.leilaoonline.net/lote/detalhe/20608", " TRATOR MASSEY FERGUSSON 7140 4X4 4RM, ANO 2010, FR93141, SÉRIE 7140298517, UND BARRA")</f>
      </c>
      <c r="C26" s="4" t="inlineStr">
        <is>
          <t>Não vendido</t>
        </is>
      </c>
      <c r="D26" s="4" t="inlineStr">
        <is>
          <t>53</t>
        </is>
      </c>
      <c r="E26" s="5" t="inlineStr">
        <is>
          <t>41.000,00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=HYPERLINK("https://www.leilaoonline.net/lote/detalhe/20601", "3574")</f>
      </c>
      <c r="B27" s="4" t="s">
        <f>=HYPERLINK("https://www.leilaoonline.net/lote/detalhe/20601", " TRATOR MASSEY FERGUSSON 7140, ANO  ,FR93144, UND BARRA")</f>
      </c>
      <c r="C27" s="4" t="inlineStr">
        <is>
          <t>Não vendido</t>
        </is>
      </c>
      <c r="D27" s="4" t="inlineStr">
        <is>
          <t>67</t>
        </is>
      </c>
      <c r="E27" s="5" t="inlineStr">
        <is>
          <t>43.750,00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=HYPERLINK("https://www.leilaoonline.net/lote/detalhe/20611", "3575")</f>
      </c>
      <c r="B28" s="4" t="s">
        <f>=HYPERLINK("https://www.leilaoonline.net/lote/detalhe/20611", " TRATOR MASSEY FERGUSSON 7140 4X4 4RM, ANO 2010, FR102951, SÉRIE 7140300250, UND BARRA")</f>
      </c>
      <c r="C28" s="4" t="inlineStr">
        <is>
          <t>Vendido</t>
        </is>
      </c>
      <c r="D28" s="4" t="inlineStr">
        <is>
          <t>87</t>
        </is>
      </c>
      <c r="E28" s="5" t="inlineStr">
        <is>
          <t>58.000,00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=HYPERLINK("https://www.leilaoonline.net/lote/detalhe/20602", "3576")</f>
      </c>
      <c r="B29" s="4" t="s">
        <f>=HYPERLINK("https://www.leilaoonline.net/lote/detalhe/20602", " TRATOR CASE MAXXUM 180 4X4, ANO 2010, FR71877, SÉRIE ZACD63031, UND BARRA")</f>
      </c>
      <c r="C29" s="4" t="inlineStr">
        <is>
          <t>Não vendido</t>
        </is>
      </c>
      <c r="D29" s="4" t="inlineStr">
        <is>
          <t>46</t>
        </is>
      </c>
      <c r="E29" s="5" t="inlineStr">
        <is>
          <t>33.250,00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=HYPERLINK("https://www.leilaoonline.net/lote/detalhe/20606", "3577")</f>
      </c>
      <c r="B30" s="4" t="s">
        <f>=HYPERLINK("https://www.leilaoonline.net/lote/detalhe/20606", " TRATOR MASSEY FERGUSSON 7140 4X4 4RM, ANO 2010, FR102950, SÉRIE 7140300249, UND BARRA")</f>
      </c>
      <c r="C30" s="4" t="inlineStr">
        <is>
          <t>Vendido</t>
        </is>
      </c>
      <c r="D30" s="4" t="inlineStr">
        <is>
          <t>72</t>
        </is>
      </c>
      <c r="E30" s="5" t="inlineStr">
        <is>
          <t>55.000,00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=HYPERLINK("https://www.leilaoonline.net/lote/detalhe/20631", "3578")</f>
      </c>
      <c r="B31" s="4" t="s">
        <f>=HYPERLINK("https://www.leilaoonline.net/lote/detalhe/20631", " CARROCERIA BASCULANTE S/FR (ACOPLADO A FR119519), UND BARRA")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7.450,00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=HYPERLINK("https://www.leilaoonline.net/lote/detalhe/20633", "3579")</f>
      </c>
      <c r="B32" s="4" t="s">
        <f>=HYPERLINK("https://www.leilaoonline.net/lote/detalhe/20633", " CARROCERIA COMBOIO COR AZUL , ANO 2008, FR98560, UND BARRA")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2.600,00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=HYPERLINK("https://www.leilaoonline.net/lote/detalhe/20625", "3580")</f>
      </c>
      <c r="B33" s="4" t="s">
        <f>=HYPERLINK("https://www.leilaoonline.net/lote/detalhe/20625", " TRANSBORDO SERMAG 12 T, ANO 2009, FR55050, UND BARRA")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6.250,00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=HYPERLINK("https://www.leilaoonline.net/lote/detalhe/20624", "3581")</f>
      </c>
      <c r="B34" s="4" t="s">
        <f>=HYPERLINK("https://www.leilaoonline.net/lote/detalhe/20624", " TRANSBORDO COR AZUL SERMAG 12 T, ANO 2009, FR101968, UND BARRA")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=HYPERLINK("https://www.leilaoonline.net/lote/detalhe/20616", "3582")</f>
      </c>
      <c r="B35" s="4" t="s">
        <f>=HYPERLINK("https://www.leilaoonline.net/lote/detalhe/20616", " TRANSBORDO COR AZUL SERMAG 12 T, ANO 2009, FR101982, UND BARRA")</f>
      </c>
      <c r="C35" s="4" t="inlineStr">
        <is>
          <t>Vendido</t>
        </is>
      </c>
      <c r="D35" s="4" t="inlineStr">
        <is>
          <t>2</t>
        </is>
      </c>
      <c r="E35" s="5" t="inlineStr">
        <is>
          <t>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=HYPERLINK("https://www.leilaoonline.net/lote/detalhe/20620", "3585")</f>
      </c>
      <c r="B36" s="4" t="s">
        <f>=HYPERLINK("https://www.leilaoonline.net/lote/detalhe/20620", " TRANSBORDO SANTAL VT 10T, ANO 2009, FR135619, UND BARRA")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=HYPERLINK("https://www.leilaoonline.net/lote/detalhe/20626", "3586")</f>
      </c>
      <c r="B37" s="4" t="s">
        <f>=HYPERLINK("https://www.leilaoonline.net/lote/detalhe/20626", " TRANSBORDO SERMAG 12 T, ANO 2009, FR47022, UND BARRA")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=HYPERLINK("https://www.leilaoonline.net/lote/detalhe/20629", "3587")</f>
      </c>
      <c r="B38" s="4" t="s">
        <f>=HYPERLINK("https://www.leilaoonline.net/lote/detalhe/20629", " TRANSBORDO SANTAL 12 T, ANO 2008, FR101951, UND BARRA")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=HYPERLINK("https://www.leilaoonline.net/lote/detalhe/20627", "3588")</f>
      </c>
      <c r="B39" s="4" t="s">
        <f>=HYPERLINK("https://www.leilaoonline.net/lote/detalhe/20627", " TRANSBORDO SMR 10500 10 T, ANO 2008, FR10118, UND BARRA")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=HYPERLINK("https://www.leilaoonline.net/lote/detalhe/20613", "3589")</f>
      </c>
      <c r="B40" s="4" t="s">
        <f>=HYPERLINK("https://www.leilaoonline.net/lote/detalhe/20613", " TRANSBORDO SANTAL 12 T, ANO 2008, FR68017, UND BARRA")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=HYPERLINK("https://www.leilaoonline.net/lote/detalhe/20632", "3590")</f>
      </c>
      <c r="B41" s="4" t="s">
        <f>=HYPERLINK("https://www.leilaoonline.net/lote/detalhe/20632", " TRANSBORDO SERMAG 12 T, , ANO , FR101966, UND BARRA")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8.250,00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=HYPERLINK("https://www.leilaoonline.net/lote/detalhe/20630", "3592")</f>
      </c>
      <c r="B42" s="4" t="s">
        <f>=HYPERLINK("https://www.leilaoonline.net/lote/detalhe/20630", " TRANSBORDO SANTAL 10 T, ANO 2006, FR101932, UND BARRA")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=HYPERLINK("https://www.leilaoonline.net/lote/detalhe/20622", "3593")</f>
      </c>
      <c r="B43" s="4" t="s">
        <f>=HYPERLINK("https://www.leilaoonline.net/lote/detalhe/20622", " TRANSBORDO SANTAL 12 T, ANO 2008, FR107697, UND BARRA")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=HYPERLINK("https://www.leilaoonline.net/lote/detalhe/20607", "3594")</f>
      </c>
      <c r="B44" s="4" t="s">
        <f>=HYPERLINK("https://www.leilaoonline.net/lote/detalhe/20607", " TRANSBORDO SANTAL 12 T, ANO 2008, FR107696, UND BARRA")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=HYPERLINK("https://www.leilaoonline.net/lote/detalhe/20634", "3595")</f>
      </c>
      <c r="B45" s="4" t="s">
        <f>=HYPERLINK("https://www.leilaoonline.net/lote/detalhe/20634", " SUCATA DE PEÇAS DE IMPLEMENTOS E 50 DISCOS P/ARADO, S/FR, UND BARRA")</f>
      </c>
      <c r="C45" s="4" t="inlineStr">
        <is>
          <t>Vendido</t>
        </is>
      </c>
      <c r="D45" s="4" t="inlineStr">
        <is>
          <t>28</t>
        </is>
      </c>
      <c r="E45" s="5" t="inlineStr">
        <is>
          <t>5.300,00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=HYPERLINK("https://www.leilaoonline.net/lote/detalhe/20637", "3596")</f>
      </c>
      <c r="B46" s="4" t="s">
        <f>=HYPERLINK("https://www.leilaoonline.net/lote/detalhe/20637", " GRADE ARADORA 20 DISCOS, FR103101, UND BARRA")</f>
      </c>
      <c r="C46" s="4" t="inlineStr">
        <is>
          <t>Não vendido</t>
        </is>
      </c>
      <c r="D46" s="4" t="inlineStr">
        <is>
          <t>47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=HYPERLINK("https://www.leilaoonline.net/lote/detalhe/20636", "3597")</f>
      </c>
      <c r="B47" s="4" t="s">
        <f>=HYPERLINK("https://www.leilaoonline.net/lote/detalhe/20636", " GRADE ARADORA 20 DISCOS, FR103127, UND BARRA")</f>
      </c>
      <c r="C47" s="4" t="inlineStr">
        <is>
          <t>Vendido</t>
        </is>
      </c>
      <c r="D47" s="4" t="inlineStr">
        <is>
          <t>55</t>
        </is>
      </c>
      <c r="E47" s="5" t="inlineStr">
        <is>
          <t>17.500,00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=HYPERLINK("https://www.leilaoonline.net/lote/detalhe/20674", "4752")</f>
      </c>
      <c r="B48" s="4" t="s">
        <f>=HYPERLINK("https://www.leilaoonline.net/lote/detalhe/20674", "FIAT/UNO WAY 1.0, ANO/MOD 2015/2016, FLEX, FR11037, PLACA FLI3280,  VEJA ESPECIFICAÇÕES, UND PARAÍSO")</f>
      </c>
      <c r="C48" s="4" t="inlineStr">
        <is>
          <t>Vendido</t>
        </is>
      </c>
      <c r="D48" s="4" t="inlineStr">
        <is>
          <t>81</t>
        </is>
      </c>
      <c r="E48" s="5" t="inlineStr">
        <is>
          <t>15.550,00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=HYPERLINK("https://www.leilaoonline.net/lote/detalhe/20679", "4760")</f>
      </c>
      <c r="B49" s="4" t="s">
        <f>=HYPERLINK("https://www.leilaoonline.net/lote/detalhe/20679", "VW/GOL 1.0 GIV, 2012/2013, BRANCA, FLEX,  FR31624, PLACA EVQ4173, VEJA ESPECIFICAÇÕES, UND PARAÍSO, UND PARAÍSO")</f>
      </c>
      <c r="C49" s="4" t="inlineStr">
        <is>
          <t>Vendido</t>
        </is>
      </c>
      <c r="D49" s="4" t="inlineStr">
        <is>
          <t>31</t>
        </is>
      </c>
      <c r="E49" s="5" t="inlineStr">
        <is>
          <t>7.750,00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=HYPERLINK("https://www.leilaoonline.net/lote/detalhe/20675", "4761")</f>
      </c>
      <c r="B50" s="4" t="s">
        <f>=HYPERLINK("https://www.leilaoonline.net/lote/detalhe/20675", " FIAT/UNO WAY 1.0, ANO/MOD2015/2016, BRANCO, FLEX, FR11077, PLACA FPC2950, VEJA ESPECIFICAÇÕES, UND PARAÍSO")</f>
      </c>
      <c r="C50" s="4" t="inlineStr">
        <is>
          <t>Não vendido</t>
        </is>
      </c>
      <c r="D50" s="4" t="inlineStr">
        <is>
          <t>78</t>
        </is>
      </c>
      <c r="E50" s="5" t="inlineStr">
        <is>
          <t>15.550,00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=HYPERLINK("https://www.leilaoonline.net/lote/detalhe/20662", "4763")</f>
      </c>
      <c r="B51" s="4" t="s">
        <f>=HYPERLINK("https://www.leilaoonline.net/lote/detalhe/20662", " CAMINHÃO VOLVO/FM12 420 6X4R, ANO 2004, FR19676, PLACA DKA2023, VEJA ESPECIFICAÇÕES, UND PARAÍSO")</f>
      </c>
      <c r="C51" s="4" t="inlineStr">
        <is>
          <t>Não vendido</t>
        </is>
      </c>
      <c r="D51" s="4" t="inlineStr">
        <is>
          <t>56</t>
        </is>
      </c>
      <c r="E51" s="5" t="inlineStr">
        <is>
          <t>33.750,00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=HYPERLINK("https://www.leilaoonline.net/lote/detalhe/20664", "4764")</f>
      </c>
      <c r="B52" s="4" t="s">
        <f>=HYPERLINK("https://www.leilaoonline.net/lote/detalhe/20664", " CAMINHÃO VOLVO/FM 440 6X4R, CANA PICADA, ANO/MOD 2008/2009, FR82067, PLACA CPG9183, VEJA ESPECIFICAÇÕES, UND PARAÍSO")</f>
      </c>
      <c r="C52" s="4" t="inlineStr">
        <is>
          <t>Vendido</t>
        </is>
      </c>
      <c r="D52" s="4" t="inlineStr">
        <is>
          <t>78</t>
        </is>
      </c>
      <c r="E52" s="5" t="inlineStr">
        <is>
          <t>49.500,00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=HYPERLINK("https://www.leilaoonline.net/lote/detalhe/20680", "4766")</f>
      </c>
      <c r="B53" s="4" t="s">
        <f>=HYPERLINK("https://www.leilaoonline.net/lote/detalhe/20680", "VW/KOMBI, ANO/MOD 2013/2014, COR BRANCA, FLEX, FR31649, PLACA EVQ4401,  VEJA ESPECIFICAÇÕES, UND PARAÍSO")</f>
      </c>
      <c r="C53" s="4" t="inlineStr">
        <is>
          <t>Vendido</t>
        </is>
      </c>
      <c r="D53" s="4" t="inlineStr">
        <is>
          <t>53</t>
        </is>
      </c>
      <c r="E53" s="5" t="inlineStr">
        <is>
          <t>16.550,00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=HYPERLINK("https://www.leilaoonline.net/lote/detalhe/20663", "4773")</f>
      </c>
      <c r="B54" s="4" t="s">
        <f>=HYPERLINK("https://www.leilaoonline.net/lote/detalhe/20663", " CAMINHÃO M.BENZ/AXOR 3344K6X4. CANA PICADA, ANO 2006, FR503, PLACA DTP8574, VEJA ESPECIFICAÇÕES,UND PARAÍSO")</f>
      </c>
      <c r="C54" s="4" t="inlineStr">
        <is>
          <t>Não vendido</t>
        </is>
      </c>
      <c r="D54" s="4" t="inlineStr">
        <is>
          <t>71</t>
        </is>
      </c>
      <c r="E54" s="5" t="inlineStr">
        <is>
          <t>48.500,00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=HYPERLINK("https://www.leilaoonline.net/lote/detalhe/20668", "4778")</f>
      </c>
      <c r="B55" s="4" t="s">
        <f>=HYPERLINK("https://www.leilaoonline.net/lote/detalhe/20668", "FIAT/UNO WAY 1.0, ANO/MOD 2015/2016, BRANCA, FLEX, FR11078, PLACA FXW1270, VEJA ESPECIFICAÇÕES, UND PARAÍSO")</f>
      </c>
      <c r="C55" s="4" t="inlineStr">
        <is>
          <t>Vendido</t>
        </is>
      </c>
      <c r="D55" s="4" t="inlineStr">
        <is>
          <t>43</t>
        </is>
      </c>
      <c r="E55" s="5" t="inlineStr">
        <is>
          <t>15.300,00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=HYPERLINK("https://www.leilaoonline.net/lote/detalhe/20682", "4779")</f>
      </c>
      <c r="B56" s="4" t="s">
        <f>=HYPERLINK("https://www.leilaoonline.net/lote/detalhe/20682", " VW/KOMBI LOTACAO, ANO/MOD 2012/2013, BRANCA, FLEX, FR31617, PLACA EVQ4092, VEJA ESPECIFICAÇÕES, UND PARAÍSO")</f>
      </c>
      <c r="C56" s="4" t="inlineStr">
        <is>
          <t>Vendido</t>
        </is>
      </c>
      <c r="D56" s="4" t="inlineStr">
        <is>
          <t>54</t>
        </is>
      </c>
      <c r="E56" s="5" t="inlineStr">
        <is>
          <t>17.100,00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=HYPERLINK("https://www.leilaoonline.net/lote/detalhe/20692", "4800")</f>
      </c>
      <c r="B57" s="4" t="s">
        <f>=HYPERLINK("https://www.leilaoonline.net/lote/detalhe/20692", " FIAT/STRADA WORKING, 2015/2016, BRANCA, FLEX, FR19621, PLACA GBY2120,  VEJA ESPECIFICAÇÕES, UND PARAÍSO")</f>
      </c>
      <c r="C57" s="4" t="inlineStr">
        <is>
          <t>Não vendido</t>
        </is>
      </c>
      <c r="D57" s="4" t="inlineStr">
        <is>
          <t>101</t>
        </is>
      </c>
      <c r="E57" s="5" t="inlineStr">
        <is>
          <t>20.350,00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=HYPERLINK("https://www.leilaoonline.net/lote/detalhe/20689", "4801")</f>
      </c>
      <c r="B58" s="4" t="s">
        <f>=HYPERLINK("https://www.leilaoonline.net/lote/detalhe/20689", " FIAT/UNO WAY 1.0, 2015/2016, BRANCO,FLEX, FR19602, PLACA FGH1680,  VEJA ESPECIFICAÇÕES, UND PARAÍSO")</f>
      </c>
      <c r="C58" s="4" t="inlineStr">
        <is>
          <t>Não vendido</t>
        </is>
      </c>
      <c r="D58" s="4" t="inlineStr">
        <is>
          <t>80</t>
        </is>
      </c>
      <c r="E58" s="5" t="inlineStr">
        <is>
          <t>15.100,00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=HYPERLINK("https://www.leilaoonline.net/lote/detalhe/20686", "4804")</f>
      </c>
      <c r="B59" s="4" t="s">
        <f>=HYPERLINK("https://www.leilaoonline.net/lote/detalhe/20686", " PONTE ROLANTE (15mts aprox.), S/FR, UND PARAÍSO")</f>
      </c>
      <c r="C59" s="4" t="inlineStr">
        <is>
          <t>Não vendido</t>
        </is>
      </c>
      <c r="D59" s="4" t="inlineStr">
        <is>
          <t>47</t>
        </is>
      </c>
      <c r="E59" s="5" t="inlineStr">
        <is>
          <t>8.900,00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=HYPERLINK("https://www.leilaoonline.net/lote/detalhe/20691", "4805")</f>
      </c>
      <c r="B60" s="4" t="s">
        <f>=HYPERLINK("https://www.leilaoonline.net/lote/detalhe/20691", " 2 ESTEIRAS DE BORRACHA (18 E 14 mts aprox.) PATRIM. 244944/244935, UND PARAÍSO")</f>
      </c>
      <c r="C60" s="4" t="inlineStr">
        <is>
          <t>Não vendido</t>
        </is>
      </c>
      <c r="D60" s="4" t="inlineStr">
        <is>
          <t>42</t>
        </is>
      </c>
      <c r="E60" s="5" t="inlineStr">
        <is>
          <t>8.300,00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=HYPERLINK("https://www.leilaoonline.net/lote/detalhe/20690", "4806")</f>
      </c>
      <c r="B61" s="4" t="s">
        <f>=HYPERLINK("https://www.leilaoonline.net/lote/detalhe/20690", " ESTEIRA DE BORRACHA (20 mts aprox.), PATRIM. 244933, UND PARAÍSO")</f>
      </c>
      <c r="C61" s="4" t="inlineStr">
        <is>
          <t>Não vendido</t>
        </is>
      </c>
      <c r="D61" s="4" t="inlineStr">
        <is>
          <t>42</t>
        </is>
      </c>
      <c r="E61" s="5" t="inlineStr">
        <is>
          <t>8.650,00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=HYPERLINK("https://www.leilaoonline.net/lote/detalhe/20895", "5563")</f>
      </c>
      <c r="B62" s="4" t="s">
        <f>=HYPERLINK("https://www.leilaoonline.net/lote/detalhe/20895", " VW/NOVA SAVEIRO CS, ANO/MOD 2013/2014, FR31650, COR BRANCA, FLEX, PLACA EVQ4421, UND SANTA CANDIDA")</f>
      </c>
      <c r="C62" s="4" t="inlineStr">
        <is>
          <t>Vendido</t>
        </is>
      </c>
      <c r="D62" s="4" t="inlineStr">
        <is>
          <t>61</t>
        </is>
      </c>
      <c r="E62" s="5" t="inlineStr">
        <is>
          <t>14.400,00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=HYPERLINK("https://www.leilaoonline.net/lote/detalhe/20896", "5567")</f>
      </c>
      <c r="B63" s="4" t="s">
        <f>=HYPERLINK("https://www.leilaoonline.net/lote/detalhe/20896", " REB/ANTONINI 8,20 M, ANO 1998, PLACA CDK3425, FR250074/19692,  VEJA ESPECIFICAÇÕES, UND SANTA CANDIDA")</f>
      </c>
      <c r="C63" s="4" t="inlineStr">
        <is>
          <t>Vendido</t>
        </is>
      </c>
      <c r="D63" s="4" t="inlineStr">
        <is>
          <t>15</t>
        </is>
      </c>
      <c r="E63" s="5" t="inlineStr">
        <is>
          <t>7.250,00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=HYPERLINK("https://www.leilaoonline.net/lote/detalhe/20931", "5568")</f>
      </c>
      <c r="B64" s="4" t="s">
        <f>=HYPERLINK("https://www.leilaoonline.net/lote/detalhe/20931", " VW/GOL 1.0 GIV, 2012/2013, FR31638/19654, BRANCA, FLEX, PLACA EVQ4215,  VEJA ESPECIFICAÇÕES, UND SANTA CANDIDA")</f>
      </c>
      <c r="C64" s="4" t="inlineStr">
        <is>
          <t>Vendido</t>
        </is>
      </c>
      <c r="D64" s="4" t="inlineStr">
        <is>
          <t>27</t>
        </is>
      </c>
      <c r="E64" s="5" t="inlineStr">
        <is>
          <t>7.050,00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=HYPERLINK("https://www.leilaoonline.net/lote/detalhe/20894", "5572")</f>
      </c>
      <c r="B65" s="4" t="s">
        <f>=HYPERLINK("https://www.leilaoonline.net/lote/detalhe/20894", " R/SERRANA SUPERCANA S 8,20M, ANO 2010, PLACA EGJ0312, FR250060/19119, UND SANTA CANDIDA")</f>
      </c>
      <c r="C65" s="4" t="inlineStr">
        <is>
          <t>Vendido</t>
        </is>
      </c>
      <c r="D65" s="4" t="inlineStr">
        <is>
          <t>15</t>
        </is>
      </c>
      <c r="E65" s="5" t="inlineStr">
        <is>
          <t>8.250,00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=HYPERLINK("https://www.leilaoonline.net/lote/detalhe/20897", "5584")</f>
      </c>
      <c r="B66" s="4" t="s">
        <f>=HYPERLINK("https://www.leilaoonline.net/lote/detalhe/20897", " PRANCHA 2 EIXOS RANDON - R/RANDON SR CT, ANO 2007. PLACA DKA2191, FR19684, UND SANTA CANDIDA")</f>
      </c>
      <c r="C66" s="4" t="inlineStr">
        <is>
          <t>Vendido</t>
        </is>
      </c>
      <c r="D66" s="4" t="inlineStr">
        <is>
          <t>81</t>
        </is>
      </c>
      <c r="E66" s="5" t="inlineStr">
        <is>
          <t>56.000,00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=HYPERLINK("https://www.leilaoonline.net/lote/detalhe/20934", "5589")</f>
      </c>
      <c r="B67" s="4" t="s">
        <f>=HYPERLINK("https://www.leilaoonline.net/lote/detalhe/20934", " VW/GOL 1.0 GIV, 2012/2013, FR19649, BRANCA, FLEX, PLACA EVQ4202, VEJA ESPECIFICAÇÕES, UND SANTA CANDIDA")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7.050,00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=HYPERLINK("https://www.leilaoonline.net/lote/detalhe/20903", "5590")</f>
      </c>
      <c r="B68" s="4" t="s">
        <f>=HYPERLINK("https://www.leilaoonline.net/lote/detalhe/20903", " VW/SAVEIRO 1.6 CS, 2012/2013, FR19656, BRANCA, FLEX, PLACA EVQ4219, VEJA ESPECIFICAÇÕES, UND SANTA CANDIDA")</f>
      </c>
      <c r="C68" s="4" t="inlineStr">
        <is>
          <t>Vendido</t>
        </is>
      </c>
      <c r="D68" s="4" t="inlineStr">
        <is>
          <t>70</t>
        </is>
      </c>
      <c r="E68" s="5" t="inlineStr">
        <is>
          <t>15.000,00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=HYPERLINK("https://www.leilaoonline.net/lote/detalhe/20899", "5600")</f>
      </c>
      <c r="B69" s="4" t="s">
        <f>=HYPERLINK("https://www.leilaoonline.net/lote/detalhe/20899", " CAMINHÃO VOLVO FM12420 6X4 R, CANA INTEIRA, ANO 2004, PLACA DKA2016, FR82058/82031/19680,  VEJA ESPECIFICAÇÕES, UND SANTA CANDIDA")</f>
      </c>
      <c r="C69" s="4" t="inlineStr">
        <is>
          <t>Vendido</t>
        </is>
      </c>
      <c r="D69" s="4" t="inlineStr">
        <is>
          <t>45</t>
        </is>
      </c>
      <c r="E69" s="5" t="inlineStr">
        <is>
          <t>34.500,00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=HYPERLINK("https://www.leilaoonline.net/lote/detalhe/20900", "5602")</f>
      </c>
      <c r="B70" s="4" t="s">
        <f>=HYPERLINK("https://www.leilaoonline.net/lote/detalhe/20900", " CAMINHÃO VOLVO FM12420 6X4 R, 2003/2004, PLACA DKA2024, FR82007,  VEJA ESPECIFICAÇÕES, UND SANTA CANDIDA ")</f>
      </c>
      <c r="C70" s="4" t="inlineStr">
        <is>
          <t>Vendido</t>
        </is>
      </c>
      <c r="D70" s="4" t="inlineStr">
        <is>
          <t>45</t>
        </is>
      </c>
      <c r="E70" s="5" t="inlineStr">
        <is>
          <t>37.000,00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=HYPERLINK("https://www.leilaoonline.net/lote/detalhe/20901", "5603")</f>
      </c>
      <c r="B71" s="4" t="s">
        <f>=HYPERLINK("https://www.leilaoonline.net/lote/detalhe/20901", " CAMINHÃO VW 31.260 E COMBOIO, ANO 2006, PLACA DKA2084, FR34142/19595, VEJA ESPECIFICAÇÕES, UND SANTA CANDIDA ")</f>
      </c>
      <c r="C71" s="4" t="inlineStr">
        <is>
          <t>Vendido</t>
        </is>
      </c>
      <c r="D71" s="4" t="inlineStr">
        <is>
          <t>51</t>
        </is>
      </c>
      <c r="E71" s="5" t="inlineStr">
        <is>
          <t>40.500,00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=HYPERLINK("https://www.leilaoonline.net/lote/detalhe/20933", "5605")</f>
      </c>
      <c r="B72" s="4" t="s">
        <f>=HYPERLINK("https://www.leilaoonline.net/lote/detalhe/20933", " VW/GOL 1.0 GIV, 2012/2013, FR19651, BRANCA, FLEX, PLACA EVQ4211, VEJA ESPECIFICAÇÕES,  UND SANTA CANDIDA")</f>
      </c>
      <c r="C72" s="4" t="inlineStr">
        <is>
          <t>Não vendido</t>
        </is>
      </c>
      <c r="D72" s="4" t="inlineStr">
        <is>
          <t>34</t>
        </is>
      </c>
      <c r="E72" s="5" t="inlineStr">
        <is>
          <t>8.100,00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=HYPERLINK("https://www.leilaoonline.net/lote/detalhe/20898", "5616")</f>
      </c>
      <c r="B73" s="4" t="s">
        <f>=HYPERLINK("https://www.leilaoonline.net/lote/detalhe/20898", " CAMINHÃO VOLVO FM12420 6X4 R  CANA INTERIA, ANO 2004, PLACA DKA2015, FR82040/19679, VEJA ESPECIFICAÇÕES,  UND SANTA CANDIDA ")</f>
      </c>
      <c r="C73" s="4" t="inlineStr">
        <is>
          <t>Vendido</t>
        </is>
      </c>
      <c r="D73" s="4" t="inlineStr">
        <is>
          <t>37</t>
        </is>
      </c>
      <c r="E73" s="5" t="inlineStr">
        <is>
          <t>30.500,00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=HYPERLINK("https://www.leilaoonline.net/lote/detalhe/20935", "5620")</f>
      </c>
      <c r="B74" s="4" t="s">
        <f>=HYPERLINK("https://www.leilaoonline.net/lote/detalhe/20935", " CAMINHÃO VOLVO FH 480 6X4 R CANA PICADA , ANO 2010, PLACA EGJ0311, FR82068/19117, VEJA ESPECIFICAÇÕES, UND SANTA CANDIDA ")</f>
      </c>
      <c r="C74" s="4" t="inlineStr">
        <is>
          <t>Vendido</t>
        </is>
      </c>
      <c r="D74" s="4" t="inlineStr">
        <is>
          <t>85</t>
        </is>
      </c>
      <c r="E74" s="5" t="inlineStr">
        <is>
          <t>56.500,00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=HYPERLINK("https://www.leilaoonline.net/lote/detalhe/20902", "5626")</f>
      </c>
      <c r="B75" s="4" t="s">
        <f>=HYPERLINK("https://www.leilaoonline.net/lote/detalhe/20902", " CAMINHÃO VOLVO FH12 380 6X4R  CAR. TRANSBORDO, ANO 2003, PLACA CWN8163, FR81108/19674,   VEJA ESPECIFICAÇÕES, UND SANTA CANDIDA ")</f>
      </c>
      <c r="C75" s="4" t="inlineStr">
        <is>
          <t>Vendido</t>
        </is>
      </c>
      <c r="D75" s="4" t="inlineStr">
        <is>
          <t>57</t>
        </is>
      </c>
      <c r="E75" s="5" t="inlineStr">
        <is>
          <t>37.250,00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=HYPERLINK("https://www.leilaoonline.net/lote/detalhe/20932", "5669")</f>
      </c>
      <c r="B76" s="4" t="s">
        <f>=HYPERLINK("https://www.leilaoonline.net/lote/detalhe/20932", " VW/GOL 1.0 GIV, 2012/2013, FR31625/19648, COR BRANCA, FLEX, PLACA EVQ4174, VEJA ESPECIFICAÇÕES, UND SANTA CANDIDA")</f>
      </c>
      <c r="C76" s="4" t="inlineStr">
        <is>
          <t>Vendido</t>
        </is>
      </c>
      <c r="D76" s="4" t="inlineStr">
        <is>
          <t>24</t>
        </is>
      </c>
      <c r="E76" s="5" t="inlineStr">
        <is>
          <t>7.050,00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=HYPERLINK("https://www.leilaoonline.net/lote/detalhe/20938", "5673")</f>
      </c>
      <c r="B77" s="4" t="s">
        <f>=HYPERLINK("https://www.leilaoonline.net/lote/detalhe/20938", " CAMINHÃO VW 31.370 CNM 6X4, 2010, PLACA EDA8193, FR620/19849,  VEJA ESPECIFICAÇÕES, UND SANTA CANDIDA ")</f>
      </c>
      <c r="C77" s="4" t="inlineStr">
        <is>
          <t>Não vendido</t>
        </is>
      </c>
      <c r="D77" s="4" t="inlineStr">
        <is>
          <t>50</t>
        </is>
      </c>
      <c r="E77" s="5" t="inlineStr">
        <is>
          <t>32.250,00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=HYPERLINK("https://www.leilaoonline.net/lote/detalhe/20762", "5676")</f>
      </c>
      <c r="B78" s="4" t="s">
        <f>=HYPERLINK("https://www.leilaoonline.net/lote/detalhe/20762", "SUCATA DIVERSAS, S/FR")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800,00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=HYPERLINK("https://www.leilaoonline.net/lote/detalhe/20761", "5677")</f>
      </c>
      <c r="B79" s="4" t="s">
        <f>=HYPERLINK("https://www.leilaoonline.net/lote/detalhe/20761", "SUCATA DE EQUIPAMENTOS DIVERSOS, S/FR")</f>
      </c>
      <c r="C79" s="4" t="inlineStr">
        <is>
          <t>Não vendido</t>
        </is>
      </c>
      <c r="D79" s="4" t="inlineStr">
        <is>
          <t>15</t>
        </is>
      </c>
      <c r="E79" s="5" t="inlineStr">
        <is>
          <t>2.900,00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=HYPERLINK("https://www.leilaoonline.net/lote/detalhe/20936", "5678")</f>
      </c>
      <c r="B80" s="4" t="s">
        <f>=HYPERLINK("https://www.leilaoonline.net/lote/detalhe/20936", " CAMINHÃO M.BENZ/AXOR 28316X4, ANO/MOD 2007/2008, PLACA DKA2241, FR19634, VEJA ESPECIFICAÇÕES, UND SANTA CANDIDA ")</f>
      </c>
      <c r="C80" s="4" t="inlineStr">
        <is>
          <t>Vendido</t>
        </is>
      </c>
      <c r="D80" s="4" t="inlineStr">
        <is>
          <t>60</t>
        </is>
      </c>
      <c r="E80" s="5" t="inlineStr">
        <is>
          <t>44.000,00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=HYPERLINK("https://www.leilaoonline.net/lote/detalhe/20930", "5680")</f>
      </c>
      <c r="B81" s="4" t="s">
        <f>=HYPERLINK("https://www.leilaoonline.net/lote/detalhe/20930", " VW/GOL 1.0 GIV, ANO/MOD 2012/2013, FR31637, COR BRANCA, FLEX, PLACA EVQ4214, VEJA ESPECIFICAÇÕES, UND SANTA CANDIDA")</f>
      </c>
      <c r="C81" s="4" t="inlineStr">
        <is>
          <t>Não vendido</t>
        </is>
      </c>
      <c r="D81" s="4" t="inlineStr">
        <is>
          <t>19</t>
        </is>
      </c>
      <c r="E81" s="5" t="inlineStr">
        <is>
          <t>5.600,00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=HYPERLINK("https://www.leilaoonline.net/lote/detalhe/20937", "5681")</f>
      </c>
      <c r="B82" s="4" t="s">
        <f>=HYPERLINK("https://www.leilaoonline.net/lote/detalhe/20937", " CAMINHÃO VW/31.260 E, TANQUE, ANO 2006, PLACA DKA2624, FR19636, VEJA ESPECIFICAÇÕES, UND SANTA CANDIDA ")</f>
      </c>
      <c r="C82" s="4" t="inlineStr">
        <is>
          <t>Vendido</t>
        </is>
      </c>
      <c r="D82" s="4" t="inlineStr">
        <is>
          <t>48</t>
        </is>
      </c>
      <c r="E82" s="5" t="inlineStr">
        <is>
          <t>34.000,00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=HYPERLINK("https://www.leilaoonline.net/lote/detalhe/20567", "11645")</f>
      </c>
      <c r="B83" s="4" t="s">
        <f>=HYPERLINK("https://www.leilaoonline.net/lote/detalhe/20567", " CARROCERIA DE MADEIRA, FR98607, UND SERRA")</f>
      </c>
      <c r="C83" s="4" t="inlineStr">
        <is>
          <t>Vendido</t>
        </is>
      </c>
      <c r="D83" s="4" t="inlineStr">
        <is>
          <t>11</t>
        </is>
      </c>
      <c r="E83" s="5" t="inlineStr">
        <is>
          <t>1.650,02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=HYPERLINK("https://www.leilaoonline.net/lote/detalhe/20578", "11669")</f>
      </c>
      <c r="B84" s="4" t="s">
        <f>=HYPERLINK("https://www.leilaoonline.net/lote/detalhe/20578", " SUCATA VW/ SAVEIRO CLI, ANO 1997, FR360049, COR BRANCA - (FINAL DE VIDA ÚTIL - sem direito a documento) UND SERRA")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=HYPERLINK("https://www.leilaoonline.net/lote/detalhe/20579", "11670")</f>
      </c>
      <c r="B85" s="4" t="s">
        <f>=HYPERLINK("https://www.leilaoonline.net/lote/detalhe/20579", " SUCATA VW/ SAVEIRO CL , ANO 1994, FR360073, (FINAL DE VIDA ÚTIL - sem direito a documento) UND SERRA")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=HYPERLINK("https://www.leilaoonline.net/lote/detalhe/20587", "11671")</f>
      </c>
      <c r="B86" s="4" t="s">
        <f>=HYPERLINK("https://www.leilaoonline.net/lote/detalhe/20587", " SUCATA TOYOTA BAND. BJ55LP BL3, ANO 1995, FR360098, ( FINAL DE VIDA ÚTIL - sem direito a documento) UND SERRA")</f>
      </c>
      <c r="C86" s="4" t="inlineStr">
        <is>
          <t>Vendido</t>
        </is>
      </c>
      <c r="D86" s="4" t="inlineStr">
        <is>
          <t>40</t>
        </is>
      </c>
      <c r="E86" s="5" t="inlineStr">
        <is>
          <t>9.800,00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=HYPERLINK("https://www.leilaoonline.net/lote/detalhe/20576", "11672")</f>
      </c>
      <c r="B87" s="4" t="s">
        <f>=HYPERLINK("https://www.leilaoonline.net/lote/detalhe/20576", " SUCATA TOYOTA BAND. BJ55LP BL3, ANO 1995, FR360097, ( FINAL DE VIDA ÚTIL - - sem direito a documento) UND SERRA")</f>
      </c>
      <c r="C87" s="4" t="inlineStr">
        <is>
          <t>Vendido</t>
        </is>
      </c>
      <c r="D87" s="4" t="inlineStr">
        <is>
          <t>44</t>
        </is>
      </c>
      <c r="E87" s="5" t="inlineStr">
        <is>
          <t>10.800,00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=HYPERLINK("https://www.leilaoonline.net/lote/detalhe/20577", "11673")</f>
      </c>
      <c r="B88" s="4" t="s">
        <f>=HYPERLINK("https://www.leilaoonline.net/lote/detalhe/20577", " TRATOR VALMET 1580 4X4, ANO 1996, FR360642, SÉRIE 15804T316473, UND SERRA")</f>
      </c>
      <c r="C88" s="4" t="inlineStr">
        <is>
          <t>Não vendido</t>
        </is>
      </c>
      <c r="D88" s="4" t="inlineStr">
        <is>
          <t>78</t>
        </is>
      </c>
      <c r="E88" s="5" t="inlineStr">
        <is>
          <t>26.000,00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=HYPERLINK("https://www.leilaoonline.net/lote/detalhe/20586", "11674")</f>
      </c>
      <c r="B89" s="4" t="s">
        <f>=HYPERLINK("https://www.leilaoonline.net/lote/detalhe/20586", " TRATOR VALMET 118 4X4, ANO 1985, FR360682, SÉRIE 118-44600049, UND SERRA")</f>
      </c>
      <c r="C89" s="4" t="inlineStr">
        <is>
          <t>Vendido</t>
        </is>
      </c>
      <c r="D89" s="4" t="inlineStr">
        <is>
          <t>59</t>
        </is>
      </c>
      <c r="E89" s="5" t="inlineStr">
        <is>
          <t>22.000,00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=HYPERLINK("https://www.leilaoonline.net/lote/detalhe/20584", "11675")</f>
      </c>
      <c r="B90" s="4" t="s">
        <f>=HYPERLINK("https://www.leilaoonline.net/lote/detalhe/20584", " TRATOR VALMET 1580 4X4, ANO 1996, FR360641, SÉRIE 15804T31703, UND SERRA")</f>
      </c>
      <c r="C90" s="4" t="inlineStr">
        <is>
          <t>Não vendido</t>
        </is>
      </c>
      <c r="D90" s="4" t="inlineStr">
        <is>
          <t>48</t>
        </is>
      </c>
      <c r="E90" s="5" t="inlineStr">
        <is>
          <t>18.250,00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=HYPERLINK("https://www.leilaoonline.net/lote/detalhe/20574", "11676")</f>
      </c>
      <c r="B91" s="4" t="s">
        <f>=HYPERLINK("https://www.leilaoonline.net/lote/detalhe/20574", " TRATOR MF 275 4X4, ANO 1991, FR360769, SÉRIE 2160055936, UND SERRA")</f>
      </c>
      <c r="C91" s="4" t="inlineStr">
        <is>
          <t>Vendido</t>
        </is>
      </c>
      <c r="D91" s="4" t="inlineStr">
        <is>
          <t>20</t>
        </is>
      </c>
      <c r="E91" s="5" t="inlineStr">
        <is>
          <t>11.250,00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=HYPERLINK("https://www.leilaoonline.net/lote/detalhe/20568", "11677")</f>
      </c>
      <c r="B92" s="4" t="s">
        <f>=HYPERLINK("https://www.leilaoonline.net/lote/detalhe/20568", " TRATOR MF 292 4X2, ANO 1989, FR360704, SÉRIE 5260402151, UND SERRA")</f>
      </c>
      <c r="C92" s="4" t="inlineStr">
        <is>
          <t>Vendido</t>
        </is>
      </c>
      <c r="D92" s="4" t="inlineStr">
        <is>
          <t>58</t>
        </is>
      </c>
      <c r="E92" s="5" t="inlineStr">
        <is>
          <t>21.500,00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=HYPERLINK("https://www.leilaoonline.net/lote/detalhe/20583", "11678")</f>
      </c>
      <c r="B93" s="4" t="s">
        <f>=HYPERLINK("https://www.leilaoonline.net/lote/detalhe/20583", " TRATOR MF 275 4X2, ANO 1981, FR360757, SÉRIE 2160022463, UND SERRA")</f>
      </c>
      <c r="C93" s="4" t="inlineStr">
        <is>
          <t>Vendido</t>
        </is>
      </c>
      <c r="D93" s="4" t="inlineStr">
        <is>
          <t>15</t>
        </is>
      </c>
      <c r="E93" s="5" t="inlineStr">
        <is>
          <t>11.000,00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=HYPERLINK("https://www.leilaoonline.net/lote/detalhe/20575", "11679")</f>
      </c>
      <c r="B94" s="4" t="s">
        <f>=HYPERLINK("https://www.leilaoonline.net/lote/detalhe/20575", " TRATOR MF 65X 4X2, ANO 1973, FR360738, SÉRIE 1356017547, UND SERRA")</f>
      </c>
      <c r="C94" s="4" t="inlineStr">
        <is>
          <t>Vendido</t>
        </is>
      </c>
      <c r="D94" s="4" t="inlineStr">
        <is>
          <t>13</t>
        </is>
      </c>
      <c r="E94" s="5" t="inlineStr">
        <is>
          <t>8.250,00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=HYPERLINK("https://www.leilaoonline.net/lote/detalhe/20580", "11680")</f>
      </c>
      <c r="B95" s="4" t="s">
        <f>=HYPERLINK("https://www.leilaoonline.net/lote/detalhe/20580", " SUCATA GM /CHEVROLET, COM MUNCK, ANO 1989, FR360355, ( FINAL DE VIDA ÚTIL - sem direito a documento) UND SERRA")</f>
      </c>
      <c r="C95" s="4" t="inlineStr">
        <is>
          <t>Não vendido</t>
        </is>
      </c>
      <c r="D95" s="4" t="inlineStr">
        <is>
          <t>21</t>
        </is>
      </c>
      <c r="E95" s="5" t="inlineStr">
        <is>
          <t>6.750,00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=HYPERLINK("https://www.leilaoonline.net/lote/detalhe/20573", "11681")</f>
      </c>
      <c r="B96" s="4" t="s">
        <f>=HYPERLINK("https://www.leilaoonline.net/lote/detalhe/20573", " SUCATA CAMINHÃO GM/ CHEVROLET D60. ANO 1989, FR360349, ( FINAL DE VIDA ÚTIL - sem direito a documento) UND SERRA")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1.350,00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=HYPERLINK("https://www.leilaoonline.net/lote/detalhe/20589", "11682")</f>
      </c>
      <c r="B97" s="4" t="s">
        <f>=HYPERLINK("https://www.leilaoonline.net/lote/detalhe/20589", " SUCATA GM/CHEVROLET GM 14000 CUSTOM, 1994, ( FINAL DE VIDA ÚTIL - sem direito a documento), FR360436, UND SERRA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1.150,00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=HYPERLINK("https://www.leilaoonline.net/lote/detalhe/20588", "11683")</f>
      </c>
      <c r="B98" s="4" t="s">
        <f>=HYPERLINK("https://www.leilaoonline.net/lote/detalhe/20588", " SUCATA GM/ CHEVROLET 22000, ANO 198, FR360412, ( FINAL DE VIDA ÚTIL - sem direito a documento) UND SERRA")</f>
      </c>
      <c r="C98" s="4" t="inlineStr">
        <is>
          <t>Não vendido</t>
        </is>
      </c>
      <c r="D98" s="4" t="inlineStr">
        <is>
          <t>25</t>
        </is>
      </c>
      <c r="E98" s="5" t="inlineStr">
        <is>
          <t>6.050,00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=HYPERLINK("https://www.leilaoonline.net/lote/detalhe/20572", "11684")</f>
      </c>
      <c r="B99" s="4" t="s">
        <f>=HYPERLINK("https://www.leilaoonline.net/lote/detalhe/20572", " TRANSBORDO SANTAL 8 T, ANO 2000, FR361087, UND SERRA")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=HYPERLINK("https://www.leilaoonline.net/lote/detalhe/20582", "11685")</f>
      </c>
      <c r="B100" s="4" t="s">
        <f>=HYPERLINK("https://www.leilaoonline.net/lote/detalhe/20582", " TRANSBORDO SANTAL 8 T, ANO 2000, FR361085, UND SERRA")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=HYPERLINK("https://www.leilaoonline.net/lote/detalhe/20571", "13042")</f>
      </c>
      <c r="B101" s="4" t="s">
        <f>=HYPERLINK("https://www.leilaoonline.net/lote/detalhe/20571", " PLANTADORA CANA TMA 2 LINHAS, ANO 2014, FR17271, SÉRIE PTX141148, UND ZANIN")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=HYPERLINK("https://www.leilaoonline.net/lote/detalhe/20569", "13043")</f>
      </c>
      <c r="B102" s="4" t="s">
        <f>=HYPERLINK("https://www.leilaoonline.net/lote/detalhe/20569", " CASE MAXXUM 180 4X4, ANO 2010, FR49543, SÉRIE  ZACD63517, UND ZANIN ")</f>
      </c>
      <c r="C102" s="4" t="inlineStr">
        <is>
          <t>Não vendido</t>
        </is>
      </c>
      <c r="D102" s="4" t="inlineStr">
        <is>
          <t>38</t>
        </is>
      </c>
      <c r="E102" s="5" t="inlineStr">
        <is>
          <t>30.000,00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=HYPERLINK("https://www.leilaoonline.net/lote/detalhe/20585", "13044")</f>
      </c>
      <c r="B103" s="4" t="s">
        <f>=HYPERLINK("https://www.leilaoonline.net/lote/detalhe/20585", " TRATOR VALTRA BH180 4X4, ANO 2006, FR116001, SÉRIE BH184624466, UND ZANIN")</f>
      </c>
      <c r="C103" s="4" t="inlineStr">
        <is>
          <t>Vendido</t>
        </is>
      </c>
      <c r="D103" s="4" t="inlineStr">
        <is>
          <t>84</t>
        </is>
      </c>
      <c r="E103" s="5" t="inlineStr">
        <is>
          <t>37.050,00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=HYPERLINK("https://www.leilaoonline.net/lote/detalhe/20581", "13045")</f>
      </c>
      <c r="B104" s="4" t="s">
        <f>=HYPERLINK("https://www.leilaoonline.net/lote/detalhe/20581", " TRATOR JOHN DEERE 7500 4X4, ANO 2001, FR115532, SÉRIE CQ7500A013657, UND ZANIN ")</f>
      </c>
      <c r="C104" s="4" t="inlineStr">
        <is>
          <t>Vendido</t>
        </is>
      </c>
      <c r="D104" s="4" t="inlineStr">
        <is>
          <t>78</t>
        </is>
      </c>
      <c r="E104" s="5" t="inlineStr">
        <is>
          <t>30.750,00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=HYPERLINK("https://www.leilaoonline.net/lote/detalhe/20570", "13046")</f>
      </c>
      <c r="B105" s="4" t="s">
        <f>=HYPERLINK("https://www.leilaoonline.net/lote/detalhe/20570", " TRATOR MF 275 4X2, ANO 2001, FR360733, SÉRIE 275055667, UND ZANIN")</f>
      </c>
      <c r="C105" s="4" t="inlineStr">
        <is>
          <t>Vendido</t>
        </is>
      </c>
      <c r="D105" s="4" t="inlineStr">
        <is>
          <t>120</t>
        </is>
      </c>
      <c r="E105" s="5" t="inlineStr">
        <is>
          <t>41.250,00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=HYPERLINK("https://www.leilaoonline.net/lote/detalhe/20593", "13049")</f>
      </c>
      <c r="B106" s="4" t="s">
        <f>=HYPERLINK("https://www.leilaoonline.net/lote/detalhe/20593", " VW/7-110S TOCO, ANO 1998, PLACA CLJ3966, FR96309, UND ZANIN")</f>
      </c>
      <c r="C106" s="4" t="inlineStr">
        <is>
          <t>Vendido</t>
        </is>
      </c>
      <c r="D106" s="4" t="inlineStr">
        <is>
          <t>53</t>
        </is>
      </c>
      <c r="E106" s="5" t="inlineStr">
        <is>
          <t>23.500,00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=HYPERLINK("https://www.leilaoonline.net/lote/detalhe/20591", "13050")</f>
      </c>
      <c r="B107" s="4" t="s">
        <f>=HYPERLINK("https://www.leilaoonline.net/lote/detalhe/20591", " M.BENZ ONIBUS OF1318, ANO 1993, PLACA BWP3204, FR119009, UND ZANIN")</f>
      </c>
      <c r="C107" s="4" t="inlineStr">
        <is>
          <t>Não vendido</t>
        </is>
      </c>
      <c r="D107" s="4" t="inlineStr">
        <is>
          <t>8</t>
        </is>
      </c>
      <c r="E107" s="5" t="inlineStr">
        <is>
          <t>7.750,00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=HYPERLINK("https://www.leilaoonline.net/lote/detalhe/20594", "13051")</f>
      </c>
      <c r="B108" s="4" t="s">
        <f>=HYPERLINK("https://www.leilaoonline.net/lote/detalhe/20594", " M.BENZ L 2220 6X4, ANO 1987, PLACA BWR7761, FR360126, UND ZANIN")</f>
      </c>
      <c r="C108" s="4" t="inlineStr">
        <is>
          <t>Vendido</t>
        </is>
      </c>
      <c r="D108" s="4" t="inlineStr">
        <is>
          <t>44</t>
        </is>
      </c>
      <c r="E108" s="5" t="inlineStr">
        <is>
          <t>20.500,00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=HYPERLINK("https://www.leilaoonline.net/lote/detalhe/20939", "13052")</f>
      </c>
      <c r="B109" s="4" t="s">
        <f>=HYPERLINK("https://www.leilaoonline.net/lote/detalhe/20939", "GUINDASTE VILLARES. 1989, FR115340, UND BONFIM")</f>
      </c>
      <c r="C109" s="4" t="inlineStr">
        <is>
          <t>Não vendido</t>
        </is>
      </c>
      <c r="D109" s="4" t="inlineStr">
        <is>
          <t>21</t>
        </is>
      </c>
      <c r="E109" s="5" t="inlineStr">
        <is>
          <t>20.750,00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=HYPERLINK("https://www.leilaoonline.net/lote/detalhe/20504", "16242")</f>
      </c>
      <c r="B110" s="4" t="s">
        <f>=HYPERLINK("https://www.leilaoonline.net/lote/detalhe/20504", " REBOQUE RANDON RQ CA  8,00 M, 2000/2001 , FR173861, PLACA BNB9800, UND SANTA HELENA")</f>
      </c>
      <c r="C110" s="4" t="inlineStr">
        <is>
          <t>Não vendido</t>
        </is>
      </c>
      <c r="D110" s="4" t="inlineStr">
        <is>
          <t>10</t>
        </is>
      </c>
      <c r="E110" s="5" t="inlineStr">
        <is>
          <t>7.000,00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=HYPERLINK("https://www.leilaoonline.net/lote/detalhe/21013", "20018")</f>
      </c>
      <c r="B111" s="4" t="s">
        <f>=HYPERLINK("https://www.leilaoonline.net/lote/detalhe/21013", "TANQUE DE AÇO VERTICAL, CAP. 20.000 L, APROX. 2,00 X 6,00 M, AP. 4 TON. S/F , UND COSTA PINTO ")</f>
      </c>
      <c r="C111" s="4" t="inlineStr">
        <is>
          <t>Não vendido</t>
        </is>
      </c>
      <c r="D111" s="4" t="inlineStr">
        <is>
          <t>11</t>
        </is>
      </c>
      <c r="E111" s="5" t="inlineStr">
        <is>
          <t>5.500,00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=HYPERLINK("https://www.leilaoonline.net/lote/detalhe/21014", "20019")</f>
      </c>
      <c r="B112" s="4" t="s">
        <f>=HYPERLINK("https://www.leilaoonline.net/lote/detalhe/21014", "TANQUE DE AÇO VERTICAL, CAP. 8.000L , S/F , UND COSTA PINTO ")</f>
      </c>
      <c r="C112" s="4" t="inlineStr">
        <is>
          <t>Não vendido</t>
        </is>
      </c>
      <c r="D112" s="4" t="inlineStr">
        <is>
          <t>9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=HYPERLINK("https://www.leilaoonline.net/lote/detalhe/21130", "20022")</f>
      </c>
      <c r="B113" s="4" t="s">
        <f>=HYPERLINK("https://www.leilaoonline.net/lote/detalhe/21130", "TRATOR VALMET 887-S, C/ CARREGADEIRA E IMPLEMENTO,  ANO 1996, FR 58555, PATR. 50.247 - UND COSTA PINTO ")</f>
      </c>
      <c r="C113" s="4" t="inlineStr">
        <is>
          <t>Vendido</t>
        </is>
      </c>
      <c r="D113" s="4" t="inlineStr">
        <is>
          <t>126</t>
        </is>
      </c>
      <c r="E113" s="5" t="inlineStr">
        <is>
          <t>39.500,00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=HYPERLINK("https://www.leilaoonline.net/lote/detalhe/20655", "20040")</f>
      </c>
      <c r="B114" s="4" t="s">
        <f>=HYPERLINK("https://www.leilaoonline.net/lote/detalhe/20655", " R/RANDONSP RQ CA  CANAV 16T 4E GD BALANCIN, ANO 2012, PLACA FDA 2492, FR22593, UND COSTA PINTO")</f>
      </c>
      <c r="C114" s="4" t="inlineStr">
        <is>
          <t>Não vendido</t>
        </is>
      </c>
      <c r="D114" s="4" t="inlineStr">
        <is>
          <t>12</t>
        </is>
      </c>
      <c r="E114" s="5" t="inlineStr">
        <is>
          <t>33.000,00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=HYPERLINK("https://www.leilaoonline.net/lote/detalhe/20640", "20041")</f>
      </c>
      <c r="B115" s="4" t="s">
        <f>=HYPERLINK("https://www.leilaoonline.net/lote/detalhe/20640", "SR/USICAMP SRCP E2 10000  SEMI-REBOQUE CANAVIEIRO, ANO 2008, PLACA EDO 7261, FR139635, UND COSTA PINTO")</f>
      </c>
      <c r="C115" s="4" t="inlineStr">
        <is>
          <t>Vendido</t>
        </is>
      </c>
      <c r="D115" s="4" t="inlineStr">
        <is>
          <t>22</t>
        </is>
      </c>
      <c r="E115" s="5" t="inlineStr">
        <is>
          <t>25.750,00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=HYPERLINK("https://www.leilaoonline.net/lote/detalhe/20645", "20042")</f>
      </c>
      <c r="B116" s="4" t="s">
        <f>=HYPERLINK("https://www.leilaoonline.net/lote/detalhe/20645", " R/GUERRA AG CV SEMI REBOQUE  12.50, ANO 2008, PLACA DXP 4576, FR56277, UND COSTA PINTO")</f>
      </c>
      <c r="C116" s="4" t="inlineStr">
        <is>
          <t>Vendido</t>
        </is>
      </c>
      <c r="D116" s="4" t="inlineStr">
        <is>
          <t>15</t>
        </is>
      </c>
      <c r="E116" s="5" t="inlineStr">
        <is>
          <t>22.500,00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=HYPERLINK("https://www.leilaoonline.net/lote/detalhe/20643", "20045")</f>
      </c>
      <c r="B117" s="4" t="s">
        <f>=HYPERLINK("https://www.leilaoonline.net/lote/detalhe/20643", " SR/USICAMP SRCP E2 10000 SEMI-REBOQUE 12,50M CANA INTEIRA, ANO 2009, PLACA DXP 4662, FR36183, UND COSTA PINTO")</f>
      </c>
      <c r="C117" s="4" t="inlineStr">
        <is>
          <t>Vendido</t>
        </is>
      </c>
      <c r="D117" s="4" t="inlineStr">
        <is>
          <t>9</t>
        </is>
      </c>
      <c r="E117" s="5" t="inlineStr">
        <is>
          <t>22.500,00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=HYPERLINK("https://www.leilaoonline.net/lote/detalhe/20649", "20047")</f>
      </c>
      <c r="B118" s="4" t="s">
        <f>=HYPERLINK("https://www.leilaoonline.net/lote/detalhe/20649", " REBOQUE ANTONINI 7,60M, ANO 1993, PLACA BIJ 3904, FR36040, UND COSTA PINTO")</f>
      </c>
      <c r="C118" s="4" t="inlineStr">
        <is>
          <t>Vendido</t>
        </is>
      </c>
      <c r="D118" s="4" t="inlineStr">
        <is>
          <t>6</t>
        </is>
      </c>
      <c r="E118" s="5" t="inlineStr">
        <is>
          <t>6.000,00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=HYPERLINK("https://www.leilaoonline.net/lote/detalhe/20642", "20054")</f>
      </c>
      <c r="B119" s="4" t="s">
        <f>=HYPERLINK("https://www.leilaoonline.net/lote/detalhe/20642", " R/RANDONSP RQ CA 4 EIXO 12,50 M, ANO 2010, PLACA EDO 7834, FR139932, UND COSTA PINTO")</f>
      </c>
      <c r="C119" s="4" t="inlineStr">
        <is>
          <t>Não vendido</t>
        </is>
      </c>
      <c r="D119" s="4" t="inlineStr">
        <is>
          <t>16</t>
        </is>
      </c>
      <c r="E119" s="5" t="inlineStr">
        <is>
          <t>23.000,00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=HYPERLINK("https://www.leilaoonline.net/lote/detalhe/20657", "20056")</f>
      </c>
      <c r="B120" s="4" t="s">
        <f>=HYPERLINK("https://www.leilaoonline.net/lote/detalhe/20657", " SR/RODOFORTSA SRC 2E SEMI-REBOQUE CANA PICADA, ANO 2008, PLACA EGR 0582, FR56287, UND COSTA PINTO")</f>
      </c>
      <c r="C120" s="4" t="inlineStr">
        <is>
          <t>Vendido</t>
        </is>
      </c>
      <c r="D120" s="4" t="inlineStr">
        <is>
          <t>15</t>
        </is>
      </c>
      <c r="E120" s="5" t="inlineStr">
        <is>
          <t>22.500,00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=HYPERLINK("https://www.leilaoonline.net/lote/detalhe/20644", "20058")</f>
      </c>
      <c r="B121" s="4" t="s">
        <f>=HYPERLINK("https://www.leilaoonline.net/lote/detalhe/20644", " SR/USICAMP SRCP E2 10000 SEMI-REBOQUE 12,50M CANA INTEIRA, ANO 2009, PLACA DXP 4671, FR36180, UND COSTA PINTO")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15.500,00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=HYPERLINK("https://www.leilaoonline.net/lote/detalhe/20658", "20059")</f>
      </c>
      <c r="B122" s="4" t="s">
        <f>=HYPERLINK("https://www.leilaoonline.net/lote/detalhe/20658", " SR/RODOFORTSA SRC 2E SEMI-REBOQUE 12,50M CANA INTEIRA, ANO 2008, PLACA DXP 4631, FR56299, UND COSTA PINTO")</f>
      </c>
      <c r="C122" s="4" t="inlineStr">
        <is>
          <t>Vendido</t>
        </is>
      </c>
      <c r="D122" s="4" t="inlineStr">
        <is>
          <t>14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=HYPERLINK("https://www.leilaoonline.net/lote/detalhe/20659", "20061")</f>
      </c>
      <c r="B123" s="4" t="s">
        <f>=HYPERLINK("https://www.leilaoonline.net/lote/detalhe/20659", " SR/RODOFORTSA SRC 2E SEMI-REBOQUE 12,50M CANA INTEIRA, ANO 2008, PLACA DXP 4627, FR56301, UND COSTA PINTO")</f>
      </c>
      <c r="C123" s="4" t="inlineStr">
        <is>
          <t>Não vendido</t>
        </is>
      </c>
      <c r="D123" s="4" t="inlineStr">
        <is>
          <t>11</t>
        </is>
      </c>
      <c r="E123" s="5" t="inlineStr">
        <is>
          <t>20.500,00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=HYPERLINK("https://www.leilaoonline.net/lote/detalhe/20648", "20066")</f>
      </c>
      <c r="B124" s="4" t="s">
        <f>=HYPERLINK("https://www.leilaoonline.net/lote/detalhe/20648", " SR/RANDONSP SRCA CA SEMI-REBOQUE 12,50M CANA INTEIRA, ANO 2010/2011, PLACA EFR 2980, FR22577, UND COSTA PINTO")</f>
      </c>
      <c r="C124" s="4" t="inlineStr">
        <is>
          <t>Vendido</t>
        </is>
      </c>
      <c r="D124" s="4" t="inlineStr">
        <is>
          <t>10</t>
        </is>
      </c>
      <c r="E124" s="5" t="inlineStr">
        <is>
          <t>29.000,00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=HYPERLINK("https://www.leilaoonline.net/lote/detalhe/20646", "20067")</f>
      </c>
      <c r="B125" s="4" t="s">
        <f>=HYPERLINK("https://www.leilaoonline.net/lote/detalhe/20646", " USICAMP SRCP E2 10000 SEMI-REBOQUE 12,50M CANA PICADA, ANO 2008, PLACA EDO 7163, FR139629, UND COSTA PINTO")</f>
      </c>
      <c r="C125" s="4" t="inlineStr">
        <is>
          <t>Vendido</t>
        </is>
      </c>
      <c r="D125" s="4" t="inlineStr">
        <is>
          <t>11</t>
        </is>
      </c>
      <c r="E125" s="5" t="inlineStr">
        <is>
          <t>25.000,00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=HYPERLINK("https://www.leilaoonline.net/lote/detalhe/20656", "20068")</f>
      </c>
      <c r="B126" s="4" t="s">
        <f>=HYPERLINK("https://www.leilaoonline.net/lote/detalhe/20656", " SR/USICAMP SRCP E2 10000 SEMI-REBOQUE 12,50M CANA INTEIRA, ANO 2009, PLACA DXP 4700, FR36191, UND COSTA PINTO")</f>
      </c>
      <c r="C126" s="4" t="inlineStr">
        <is>
          <t>Vendido</t>
        </is>
      </c>
      <c r="D126" s="4" t="inlineStr">
        <is>
          <t>10</t>
        </is>
      </c>
      <c r="E126" s="5" t="inlineStr">
        <is>
          <t>25.000,00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=HYPERLINK("https://www.leilaoonline.net/lote/detalhe/20654", "20072")</f>
      </c>
      <c r="B127" s="4" t="s">
        <f>=HYPERLINK("https://www.leilaoonline.net/lote/detalhe/20654", " SR/USICAMP SRCP E2 10000 SEMI-REBOQUE 12,50M CANA INTEIRA, ANO 2009, PLACA DXP 4704, FR36185, UND COSTA PINTO")</f>
      </c>
      <c r="C127" s="4" t="inlineStr">
        <is>
          <t>Vendido</t>
        </is>
      </c>
      <c r="D127" s="4" t="inlineStr">
        <is>
          <t>11</t>
        </is>
      </c>
      <c r="E127" s="5" t="inlineStr">
        <is>
          <t>25.000,00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=HYPERLINK("https://www.leilaoonline.net/lote/detalhe/20653", "20077")</f>
      </c>
      <c r="B128" s="4" t="s">
        <f>=HYPERLINK("https://www.leilaoonline.net/lote/detalhe/20653", " SR/RODOFORTSA SRC 2E SEMI-REBOQUE CANA PICADA, ANO 2008, PLACA EDH 6831, FR56284, UND COSTA PINTO")</f>
      </c>
      <c r="C128" s="4" t="inlineStr">
        <is>
          <t>Vendido</t>
        </is>
      </c>
      <c r="D128" s="4" t="inlineStr">
        <is>
          <t>17</t>
        </is>
      </c>
      <c r="E128" s="5" t="inlineStr">
        <is>
          <t>26.000,00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=HYPERLINK("https://www.leilaoonline.net/lote/detalhe/20650", "20080")</f>
      </c>
      <c r="B129" s="4" t="s">
        <f>=HYPERLINK("https://www.leilaoonline.net/lote/detalhe/20650", " SR/USICAMP SRCP E2 10000 SEMI-REBOQUE 12,50M CANA INTEIRA, ANO 2009, PLACA DXP 4699, FR36192, UND COSTA PINTO")</f>
      </c>
      <c r="C129" s="4" t="inlineStr">
        <is>
          <t>Vendido</t>
        </is>
      </c>
      <c r="D129" s="4" t="inlineStr">
        <is>
          <t>10</t>
        </is>
      </c>
      <c r="E129" s="5" t="inlineStr">
        <is>
          <t>25.000,00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=HYPERLINK("https://www.leilaoonline.net/lote/detalhe/20652", "20081")</f>
      </c>
      <c r="B130" s="4" t="s">
        <f>=HYPERLINK("https://www.leilaoonline.net/lote/detalhe/20652", " REBOQUE 4E RANDON 12,5M, ANO 2010, PLACA EJU 5891, FR56825, UND COSTA PINTO")</f>
      </c>
      <c r="C130" s="4" t="inlineStr">
        <is>
          <t>Vendido</t>
        </is>
      </c>
      <c r="D130" s="4" t="inlineStr">
        <is>
          <t>23</t>
        </is>
      </c>
      <c r="E130" s="5" t="inlineStr">
        <is>
          <t>42.000,00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=HYPERLINK("https://www.leilaoonline.net/lote/detalhe/20506", "22046")</f>
      </c>
      <c r="B131" s="4" t="s">
        <f>=HYPERLINK("https://www.leilaoonline.net/lote/detalhe/20506", " REBOQUE RANDON  RQ CA 8,00 M, 20002001, FR173864, PLACA BNB9803, UND SANTA HELENA")</f>
      </c>
      <c r="C131" s="4" t="inlineStr">
        <is>
          <t>Não vendido</t>
        </is>
      </c>
      <c r="D131" s="4" t="inlineStr">
        <is>
          <t>6</t>
        </is>
      </c>
      <c r="E131" s="5" t="inlineStr">
        <is>
          <t>6.000,00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=HYPERLINK("https://www.leilaoonline.net/lote/detalhe/20501", "22047")</f>
      </c>
      <c r="B132" s="4" t="s">
        <f>=HYPERLINK("https://www.leilaoonline.net/lote/detalhe/20501", " TRANSBORDO ANTONIOSI ATA 12000 12T, ANO 2012, FR22740, UND SANTA HELENA")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5.750,00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=HYPERLINK("https://www.leilaoonline.net/lote/detalhe/20502", "22048")</f>
      </c>
      <c r="B133" s="4" t="s">
        <f>=HYPERLINK("https://www.leilaoonline.net/lote/detalhe/20502", " TRANSBORDO ATA 12000 12T, ANO 2010, FR139244, UND SANTA HELENA")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=HYPERLINK("https://www.leilaoonline.net/lote/detalhe/20503", "22049")</f>
      </c>
      <c r="B134" s="4" t="s">
        <f>=HYPERLINK("https://www.leilaoonline.net/lote/detalhe/20503", " TRANSBORDO SANTAL 8 T, ANO 2009, FR22724, UND SANTA HELENA")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5.500,00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=HYPERLINK("https://www.leilaoonline.net/lote/detalhe/20498", "22050")</f>
      </c>
      <c r="B135" s="4" t="s">
        <f>=HYPERLINK("https://www.leilaoonline.net/lote/detalhe/20498", " TRANSBORDO ATA 12000 12T, ANO 2010, FR22734, UND SANTA HELENA")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5.500,00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=HYPERLINK("https://www.leilaoonline.net/lote/detalhe/20499", "22051")</f>
      </c>
      <c r="B136" s="4" t="s">
        <f>=HYPERLINK("https://www.leilaoonline.net/lote/detalhe/20499", " TRANSBORDO SERMAG  12 T, ANO 2009, FR55047, UND SANTA HELENA")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6.250,00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=HYPERLINK("https://www.leilaoonline.net/lote/detalhe/21011", "24062")</f>
      </c>
      <c r="B137" s="4" t="s">
        <f>=HYPERLINK("https://www.leilaoonline.net/lote/detalhe/21011", "TRATOR M. FERGUSON, C/ CARREGADEIRA ,  ANO 2010/2012, FR63021/67302 -UND. BOM RETIRO")</f>
      </c>
      <c r="C137" s="4" t="inlineStr">
        <is>
          <t>Vendido</t>
        </is>
      </c>
      <c r="D137" s="4" t="inlineStr">
        <is>
          <t>114</t>
        </is>
      </c>
      <c r="E137" s="5" t="inlineStr">
        <is>
          <t>42.250,00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=HYPERLINK("https://www.leilaoonline.net/lote/detalhe/21128", "24063")</f>
      </c>
      <c r="B138" s="4" t="s">
        <f>=HYPERLINK("https://www.leilaoonline.net/lote/detalhe/21128", "TRATOR CASE MX270, ANO 2006, FR50931 - UND BOM RETIRO ")</f>
      </c>
      <c r="C138" s="4" t="inlineStr">
        <is>
          <t>Não vendido</t>
        </is>
      </c>
      <c r="D138" s="4" t="inlineStr">
        <is>
          <t>3</t>
        </is>
      </c>
      <c r="E138" s="5" t="inlineStr">
        <is>
          <t>15.250,00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=HYPERLINK("https://www.leilaoonline.net/lote/detalhe/20556", "24066")</f>
      </c>
      <c r="B139" s="4" t="s">
        <f>=HYPERLINK("https://www.leilaoonline.net/lote/detalhe/20556", " HIDROROL METALMAG (ROLÃO), FR23803, UND BOM RETIRO")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900,00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=HYPERLINK("https://www.leilaoonline.net/lote/detalhe/21012", "24076")</f>
      </c>
      <c r="B140" s="4" t="s">
        <f>=HYPERLINK("https://www.leilaoonline.net/lote/detalhe/21012", "CAMINHÃO MB L 2213,C/ CARROCERIA TRANSBORDO, PLACA CQW2787, ANO 1982 - FR 139222, UND. BOM RETIRO")</f>
      </c>
      <c r="C140" s="4" t="inlineStr">
        <is>
          <t>Vendido</t>
        </is>
      </c>
      <c r="D140" s="4" t="inlineStr">
        <is>
          <t>62</t>
        </is>
      </c>
      <c r="E140" s="5" t="inlineStr">
        <is>
          <t>28.750,00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=HYPERLINK("https://www.leilaoonline.net/lote/detalhe/20557", "24083")</f>
      </c>
      <c r="B141" s="4" t="s">
        <f>=HYPERLINK("https://www.leilaoonline.net/lote/detalhe/20557", " COLHEDORA, ANO 2010, FR23621, UND BOM RETIRO")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=HYPERLINK("https://www.leilaoonline.net/lote/detalhe/20560", "24084")</f>
      </c>
      <c r="B142" s="4" t="s">
        <f>=HYPERLINK("https://www.leilaoonline.net/lote/detalhe/20560", " COLHEDORA CASE 8800, FR139511, UND BOM RETIRO")</f>
      </c>
      <c r="C142" s="4" t="inlineStr">
        <is>
          <t>Não vendido</t>
        </is>
      </c>
      <c r="D142" s="4" t="inlineStr">
        <is>
          <t>8</t>
        </is>
      </c>
      <c r="E142" s="5" t="inlineStr">
        <is>
          <t>32.000,00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=HYPERLINK("https://www.leilaoonline.net/lote/detalhe/20555", "24085")</f>
      </c>
      <c r="B143" s="4" t="s">
        <f>=HYPERLINK("https://www.leilaoonline.net/lote/detalhe/20555", " COLHEDORA CASE 8800, FR139507, UND BOM RETIRO")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25.000,00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=HYPERLINK("https://www.leilaoonline.net/lote/detalhe/20561", "24087")</f>
      </c>
      <c r="B144" s="4" t="s">
        <f>=HYPERLINK("https://www.leilaoonline.net/lote/detalhe/20561", " REBOQUE ANTONINI  7,60M, ANO 1992, PLACA BIJ5015, FR66021, UND BOM RETIRO")</f>
      </c>
      <c r="C144" s="4" t="inlineStr">
        <is>
          <t>Vendido</t>
        </is>
      </c>
      <c r="D144" s="4" t="inlineStr">
        <is>
          <t>9</t>
        </is>
      </c>
      <c r="E144" s="5" t="inlineStr">
        <is>
          <t>5.150,00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=HYPERLINK("https://www.leilaoonline.net/lote/detalhe/20554", "24088")</f>
      </c>
      <c r="B145" s="4" t="s">
        <f>=HYPERLINK("https://www.leilaoonline.net/lote/detalhe/20554", " REBOQUE ANTONINI  7,60M, ANO 1992, PLACA BIJ5023, FR66032, UND BOM RETIRO")</f>
      </c>
      <c r="C145" s="4" t="inlineStr">
        <is>
          <t>Vendido</t>
        </is>
      </c>
      <c r="D145" s="4" t="inlineStr">
        <is>
          <t>7</t>
        </is>
      </c>
      <c r="E145" s="5" t="inlineStr">
        <is>
          <t>7.650,00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=HYPERLINK("https://www.leilaoonline.net/lote/detalhe/20558", "24089")</f>
      </c>
      <c r="B146" s="4" t="s">
        <f>=HYPERLINK("https://www.leilaoonline.net/lote/detalhe/20558", " REBOQUE ANTONINI  7,60M, ANO 1992, PLACA BIJ5014, FR66026, UND BOM RETIRO")</f>
      </c>
      <c r="C146" s="4" t="inlineStr">
        <is>
          <t>Vendido</t>
        </is>
      </c>
      <c r="D146" s="4" t="inlineStr">
        <is>
          <t>10</t>
        </is>
      </c>
      <c r="E146" s="5" t="inlineStr">
        <is>
          <t>5.400,00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=HYPERLINK("https://www.leilaoonline.net/lote/detalhe/20559", "24090")</f>
      </c>
      <c r="B147" s="4" t="s">
        <f>=HYPERLINK("https://www.leilaoonline.net/lote/detalhe/20559", " REBOQUE ANTONINI  7,60M, ANO 1992, PLACA BIJ5012, FR66020, UND BOM RETIRO")</f>
      </c>
      <c r="C147" s="4" t="inlineStr">
        <is>
          <t>Vendido</t>
        </is>
      </c>
      <c r="D147" s="4" t="inlineStr">
        <is>
          <t>9</t>
        </is>
      </c>
      <c r="E147" s="5" t="inlineStr">
        <is>
          <t>5.150,00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=HYPERLINK("https://www.leilaoonline.net/lote/detalhe/20553", "24091")</f>
      </c>
      <c r="B148" s="4" t="s">
        <f>=HYPERLINK("https://www.leilaoonline.net/lote/detalhe/20553", " CARRETA TORTA DE FILTRO, FR67033, UND BOM RETIRO")</f>
      </c>
      <c r="C148" s="4" t="inlineStr">
        <is>
          <t>Não vendido</t>
        </is>
      </c>
      <c r="D148" s="4" t="inlineStr">
        <is>
          <t>12</t>
        </is>
      </c>
      <c r="E148" s="5" t="inlineStr">
        <is>
          <t>2.950,00</t>
        </is>
      </c>
      <c r="F14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2026-05-16T08:37:29.00Z</dcterms:created>
  <dc:creator>Tellks Tecnologia</dc:creator>
  <cp:revision>0</cp:revision>
</cp:coreProperties>
</file>