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20 CAMINHÕES, 23 TRATORES, 18 VEÍCULOS, 2 PRANCHAS, 20 REBOQUES E SEMI REBOQUES 12,50M E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03/05/2019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=HYPERLINK("https://www.leilaoonline.net/lote/detalhe/26129", "001")</f>
      </c>
      <c r="B11" s="4" t="s">
        <f>=HYPERLINK("https://www.leilaoonline.net/lote/detalhe/26129", "COFRE - PATRIMONIO 0150 - MED. APROX 1,80x0,80 – Peso médio 300kg (revestido em aço)")</f>
      </c>
      <c r="C11" s="4" t="inlineStr">
        <is>
          <t>Vendido</t>
        </is>
      </c>
      <c r="D11" s="4" t="inlineStr">
        <is>
          <t>9</t>
        </is>
      </c>
      <c r="E11" s="5" t="inlineStr">
        <is>
          <t>230,00</t>
        </is>
      </c>
      <c r="F11" s="4" t="inlineStr">
        <is>
          <t>20.00</t>
        </is>
      </c>
    </row>
    <row collapsed="false" customFormat="false" customHeight="false" hidden="false" ht="12.1" outlineLevel="0" r="12">
      <c r="A12" s="5" t="s">
        <f>=HYPERLINK("https://www.leilaoonline.net/lote/detalhe/26083", "2443")</f>
      </c>
      <c r="B12" s="4" t="s">
        <f>=HYPERLINK("https://www.leilaoonline.net/lote/detalhe/26083", "SUCATA DE PEÇAS DE EQUIPAMENTO, S/FR, UND DIAMANTE")</f>
      </c>
      <c r="C12" s="4" t="inlineStr">
        <is>
          <t>Vendido</t>
        </is>
      </c>
      <c r="D12" s="4" t="inlineStr">
        <is>
          <t>19</t>
        </is>
      </c>
      <c r="E12" s="5" t="inlineStr">
        <is>
          <t>2.500,00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=HYPERLINK("https://www.leilaoonline.net/lote/detalhe/25759", "3647")</f>
      </c>
      <c r="B13" s="4" t="s">
        <f>=HYPERLINK("https://www.leilaoonline.net/lote/detalhe/25759", "10 MAQUINAS DE SOLDA DIVERSAS, UND BARRA")</f>
      </c>
      <c r="C13" s="4" t="inlineStr">
        <is>
          <t>Vendido</t>
        </is>
      </c>
      <c r="D13" s="4" t="inlineStr">
        <is>
          <t>17</t>
        </is>
      </c>
      <c r="E13" s="5" t="inlineStr">
        <is>
          <t>3.150,00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=HYPERLINK("https://www.leilaoonline.net/lote/detalhe/26078", "3648")</f>
      </c>
      <c r="B14" s="4" t="s">
        <f>=HYPERLINK("https://www.leilaoonline.net/lote/detalhe/26078", "TANQUE DE FIBRA  (21.000 MIL lts aproximado), FR98815, UND BARRA")</f>
      </c>
      <c r="C14" s="4" t="inlineStr">
        <is>
          <t>Vendido</t>
        </is>
      </c>
      <c r="D14" s="4" t="inlineStr">
        <is>
          <t>44</t>
        </is>
      </c>
      <c r="E14" s="5" t="inlineStr">
        <is>
          <t>12.750,00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=HYPERLINK("https://www.leilaoonline.net/lote/detalhe/26079", "3649")</f>
      </c>
      <c r="B15" s="4" t="s">
        <f>=HYPERLINK("https://www.leilaoonline.net/lote/detalhe/26079", "CABINE AUXILIAR COR BRANCA, S/FR, UND BARRA")</f>
      </c>
      <c r="C15" s="4" t="inlineStr">
        <is>
          <t>Vendido</t>
        </is>
      </c>
      <c r="D15" s="4" t="inlineStr">
        <is>
          <t>59</t>
        </is>
      </c>
      <c r="E15" s="5" t="inlineStr">
        <is>
          <t>3.050,00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=HYPERLINK("https://www.leilaoonline.net/lote/detalhe/26080", "3650")</f>
      </c>
      <c r="B16" s="4" t="s">
        <f>=HYPERLINK("https://www.leilaoonline.net/lote/detalhe/26080", "TANQUE DE FIBRA  (21.000 MIL lts aproximado), FR98811, UND BARRA")</f>
      </c>
      <c r="C16" s="4" t="inlineStr">
        <is>
          <t>Vendido</t>
        </is>
      </c>
      <c r="D16" s="4" t="inlineStr">
        <is>
          <t>46</t>
        </is>
      </c>
      <c r="E16" s="5" t="inlineStr">
        <is>
          <t>13.500,00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=HYPERLINK("https://www.leilaoonline.net/lote/detalhe/26081", "3651")</f>
      </c>
      <c r="B17" s="4" t="s">
        <f>=HYPERLINK("https://www.leilaoonline.net/lote/detalhe/26081", "SUCATA ELETRICA/ELETRÔNICO, (COBRE/TUBETE ENTUPIDO COM TERRA E FERRO), S/FR, UND BARRA")</f>
      </c>
      <c r="C17" s="4" t="inlineStr">
        <is>
          <t>Vendido</t>
        </is>
      </c>
      <c r="D17" s="4" t="inlineStr">
        <is>
          <t>16</t>
        </is>
      </c>
      <c r="E17" s="5" t="inlineStr">
        <is>
          <t>1.700,00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=HYPERLINK("https://www.leilaoonline.net/lote/detalhe/26082", "3652")</f>
      </c>
      <c r="B18" s="4" t="s">
        <f>=HYPERLINK("https://www.leilaoonline.net/lote/detalhe/26082", " 300 PALLLETS APROXIMDAMENTE, S/FR, UND BARRA")</f>
      </c>
      <c r="C18" s="4" t="inlineStr">
        <is>
          <t>Vendido</t>
        </is>
      </c>
      <c r="D18" s="4" t="inlineStr">
        <is>
          <t>6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=HYPERLINK("https://www.leilaoonline.net/lote/detalhe/25843", "4711")</f>
      </c>
      <c r="B19" s="4" t="s">
        <f>=HYPERLINK("https://www.leilaoonline.net/lote/detalhe/25843", "  CASE 8800 COLHEDORA, FR819, UND PARAÍSO")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=HYPERLINK("https://www.leilaoonline.net/lote/detalhe/25835", "4720")</f>
      </c>
      <c r="B20" s="4" t="s">
        <f>=HYPERLINK("https://www.leilaoonline.net/lote/detalhe/25835", "  CASE 8800 COLHEDORA, FR23700, UND PARAÍSO")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16.000,00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=HYPERLINK("https://www.leilaoonline.net/lote/detalhe/25839", "4722")</f>
      </c>
      <c r="B21" s="4" t="s">
        <f>=HYPERLINK("https://www.leilaoonline.net/lote/detalhe/25839", "  CASE 8800 COLHEDORA, FR814, UND PARAÍSO")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=HYPERLINK("https://www.leilaoonline.net/lote/detalhe/25837", "4783")</f>
      </c>
      <c r="B22" s="4" t="s">
        <f>=HYPERLINK("https://www.leilaoonline.net/lote/detalhe/25837", "  CASE 8800 COLHEDORA, FR817, UND PARAÍSO")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19.000,00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=HYPERLINK("https://www.leilaoonline.net/lote/detalhe/25832", "4805")</f>
      </c>
      <c r="B23" s="4" t="s">
        <f>=HYPERLINK("https://www.leilaoonline.net/lote/detalhe/25832", " VW/SAVEIRO CS, ANO 2013/2014, FR20006, UND PARAÍSO")</f>
      </c>
      <c r="C23" s="4" t="inlineStr">
        <is>
          <t>Vendido</t>
        </is>
      </c>
      <c r="D23" s="4" t="inlineStr">
        <is>
          <t>18</t>
        </is>
      </c>
      <c r="E23" s="5" t="inlineStr">
        <is>
          <t>9.000,00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=HYPERLINK("https://www.leilaoonline.net/lote/detalhe/25840", "4806")</f>
      </c>
      <c r="B24" s="4" t="s">
        <f>=HYPERLINK("https://www.leilaoonline.net/lote/detalhe/25840", " FIAT/STRADA WORKING, ANO 2015/2016, FR19621, UND PARAÍSO")</f>
      </c>
      <c r="C24" s="4" t="inlineStr">
        <is>
          <t>Não vendido</t>
        </is>
      </c>
      <c r="D24" s="4" t="inlineStr">
        <is>
          <t>52</t>
        </is>
      </c>
      <c r="E24" s="5" t="inlineStr">
        <is>
          <t>19.750,00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=HYPERLINK("https://www.leilaoonline.net/lote/detalhe/25836", "4807")</f>
      </c>
      <c r="B25" s="4" t="s">
        <f>=HYPERLINK("https://www.leilaoonline.net/lote/detalhe/25836", " FIAT/UNO WAY 1.0, ANO 2015/2016, FR19600, UND PARAÍSO")</f>
      </c>
      <c r="C25" s="4" t="inlineStr">
        <is>
          <t>Vendido</t>
        </is>
      </c>
      <c r="D25" s="4" t="inlineStr">
        <is>
          <t>24</t>
        </is>
      </c>
      <c r="E25" s="5" t="inlineStr">
        <is>
          <t>13.250,00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=HYPERLINK("https://www.leilaoonline.net/lote/detalhe/25842", "4808")</f>
      </c>
      <c r="B26" s="4" t="s">
        <f>=HYPERLINK("https://www.leilaoonline.net/lote/detalhe/25842", " VW/GOL 1.0 GIV, ANO 2013/2014, FR19994. UND PARAÍSO")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10.750,00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=HYPERLINK("https://www.leilaoonline.net/lote/detalhe/25833", "4809")</f>
      </c>
      <c r="B27" s="4" t="s">
        <f>=HYPERLINK("https://www.leilaoonline.net/lote/detalhe/25833", " 1 MOTOR 2 PNEUS C/RODA  E PEÇAS CASES, S/FR, UND PARAÍSO")</f>
      </c>
      <c r="C27" s="4" t="inlineStr">
        <is>
          <t>Vendido</t>
        </is>
      </c>
      <c r="D27" s="4" t="inlineStr">
        <is>
          <t>45</t>
        </is>
      </c>
      <c r="E27" s="5" t="inlineStr">
        <is>
          <t>7.750,00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=HYPERLINK("https://www.leilaoonline.net/lote/detalhe/25844", "4810")</f>
      </c>
      <c r="B28" s="4" t="s">
        <f>=HYPERLINK("https://www.leilaoonline.net/lote/detalhe/25844", " DOLLY RODOLINEA, S/FR, UND PARAÍSO")</f>
      </c>
      <c r="C28" s="4" t="inlineStr">
        <is>
          <t>Vendido</t>
        </is>
      </c>
      <c r="D28" s="4" t="inlineStr">
        <is>
          <t>22</t>
        </is>
      </c>
      <c r="E28" s="5" t="inlineStr">
        <is>
          <t>4.300,00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=HYPERLINK("https://www.leilaoonline.net/lote/detalhe/25841", "4811")</f>
      </c>
      <c r="B29" s="4" t="s">
        <f>=HYPERLINK("https://www.leilaoonline.net/lote/detalhe/25841", " CARRETA SERVIÇOS DIVERSOS, FR1908, UND PARAÍSO")</f>
      </c>
      <c r="C29" s="4" t="inlineStr">
        <is>
          <t>Vendido</t>
        </is>
      </c>
      <c r="D29" s="4" t="inlineStr">
        <is>
          <t>5</t>
        </is>
      </c>
      <c r="E29" s="5" t="inlineStr">
        <is>
          <t>1.350,00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=HYPERLINK("https://www.leilaoonline.net/lote/detalhe/25838", "4812")</f>
      </c>
      <c r="B30" s="4" t="s">
        <f>=HYPERLINK("https://www.leilaoonline.net/lote/detalhe/25838", " IMPLEMENTO, FR1229, UND PARAÍSO")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2.050,00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=HYPERLINK("https://www.leilaoonline.net/lote/detalhe/25834", "4813")</f>
      </c>
      <c r="B31" s="4" t="s">
        <f>=HYPERLINK("https://www.leilaoonline.net/lote/detalhe/25834", " IMPLEMENTO, FR19942, UND PARAÍSO")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1.200,00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=HYPERLINK("https://www.leilaoonline.net/lote/detalhe/25845", "4814")</f>
      </c>
      <c r="B32" s="4" t="s">
        <f>=HYPERLINK("https://www.leilaoonline.net/lote/detalhe/25845", " GRADE APROXIMADAMENTE 42 DISCOS, FR103173, UND PARAÍSO")</f>
      </c>
      <c r="C32" s="4" t="inlineStr">
        <is>
          <t>Vendido</t>
        </is>
      </c>
      <c r="D32" s="4" t="inlineStr">
        <is>
          <t>31</t>
        </is>
      </c>
      <c r="E32" s="5" t="inlineStr">
        <is>
          <t>10.050,00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=HYPERLINK("https://www.leilaoonline.net/lote/detalhe/26008", "5583")</f>
      </c>
      <c r="B33" s="4" t="s">
        <f>=HYPERLINK("https://www.leilaoonline.net/lote/detalhe/26008", " VW/GOL 1.0 GIV, ANO 2013/2014, FR20000/FR4013, UND S. CÂNDIDA ")</f>
      </c>
      <c r="C33" s="4" t="inlineStr">
        <is>
          <t>Vendido</t>
        </is>
      </c>
      <c r="D33" s="4" t="inlineStr">
        <is>
          <t>22</t>
        </is>
      </c>
      <c r="E33" s="5" t="inlineStr">
        <is>
          <t>6.900,00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=HYPERLINK("https://www.leilaoonline.net/lote/detalhe/25963", "5613")</f>
      </c>
      <c r="B34" s="4" t="s">
        <f>=HYPERLINK("https://www.leilaoonline.net/lote/detalhe/25963", " PLANTADORA DE CANA COR LARANJA MCA. DMB SN. 74784, FR103906, UND S. CÂNDIDA 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8.250,00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=HYPERLINK("https://www.leilaoonline.net/lote/detalhe/26005", "5628")</f>
      </c>
      <c r="B35" s="4" t="s">
        <f>=HYPERLINK("https://www.leilaoonline.net/lote/detalhe/26005", " VW/GOL 1.0 GIVl, ANO 2013/2014, FR19996, UND S. CÂNDIDA ")</f>
      </c>
      <c r="C35" s="4" t="inlineStr">
        <is>
          <t>Vendido</t>
        </is>
      </c>
      <c r="D35" s="4" t="inlineStr">
        <is>
          <t>10</t>
        </is>
      </c>
      <c r="E35" s="5" t="inlineStr">
        <is>
          <t>5.100,00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=HYPERLINK("https://www.leilaoonline.net/lote/detalhe/25966", "5651")</f>
      </c>
      <c r="B36" s="4" t="s">
        <f>=HYPERLINK("https://www.leilaoonline.net/lote/detalhe/25966", " TRANSBORDO ANTONIOSI, ANO 2008, FR650382, UND S. CÂNDIDA ")</f>
      </c>
      <c r="C36" s="4" t="inlineStr">
        <is>
          <t>Vendido</t>
        </is>
      </c>
      <c r="D36" s="4" t="inlineStr">
        <is>
          <t>1</t>
        </is>
      </c>
      <c r="E36" s="5" t="inlineStr">
        <is>
          <t>5.750,00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=HYPERLINK("https://www.leilaoonline.net/lote/detalhe/25970", "5653")</f>
      </c>
      <c r="B37" s="4" t="s">
        <f>=HYPERLINK("https://www.leilaoonline.net/lote/detalhe/25970", " TRANSBORDO ANTONIOSI, ANO 2008, FR650242, UND S. CÂNDIDA  VV")</f>
      </c>
      <c r="C37" s="4" t="inlineStr">
        <is>
          <t>Vendido</t>
        </is>
      </c>
      <c r="D37" s="4" t="inlineStr">
        <is>
          <t>1</t>
        </is>
      </c>
      <c r="E37" s="5" t="inlineStr">
        <is>
          <t>5.750,00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=HYPERLINK("https://www.leilaoonline.net/lote/detalhe/25960", "5655")</f>
      </c>
      <c r="B38" s="4" t="s">
        <f>=HYPERLINK("https://www.leilaoonline.net/lote/detalhe/25960", " TRANSBORDO ANTONIOSI, ANO 2008, FR655023, UND S. CÂNDIDA  VV")</f>
      </c>
      <c r="C38" s="4" t="inlineStr">
        <is>
          <t>Vendido</t>
        </is>
      </c>
      <c r="D38" s="4" t="inlineStr">
        <is>
          <t>1</t>
        </is>
      </c>
      <c r="E38" s="5" t="inlineStr">
        <is>
          <t>5.750,00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=HYPERLINK("https://www.leilaoonline.net/lote/detalhe/25958", "5657")</f>
      </c>
      <c r="B39" s="4" t="s">
        <f>=HYPERLINK("https://www.leilaoonline.net/lote/detalhe/25958", " TRANSBORDO SANTAL, ANO 2010, FR655117, UND S. CÂNDIDA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=HYPERLINK("https://www.leilaoonline.net/lote/detalhe/25967", "5665")</f>
      </c>
      <c r="B40" s="4" t="s">
        <f>=HYPERLINK("https://www.leilaoonline.net/lote/detalhe/25967", " TRANSBORDO ANTONIOSI, ANO 2009, FR650234, UND S. CÂNDIDA ")</f>
      </c>
      <c r="C40" s="4" t="inlineStr">
        <is>
          <t>Vendido</t>
        </is>
      </c>
      <c r="D40" s="4" t="inlineStr">
        <is>
          <t>5</t>
        </is>
      </c>
      <c r="E40" s="5" t="inlineStr">
        <is>
          <t>6.750,00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=HYPERLINK("https://www.leilaoonline.net/lote/detalhe/25964", "5668")</f>
      </c>
      <c r="B41" s="4" t="s">
        <f>=HYPERLINK("https://www.leilaoonline.net/lote/detalhe/25964", " TRANSBORDO SANTAL, ANO 2010, FR655122, UND S. CÂNDIDA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=HYPERLINK("https://www.leilaoonline.net/lote/detalhe/26009", "5698")</f>
      </c>
      <c r="B42" s="4" t="s">
        <f>=HYPERLINK("https://www.leilaoonline.net/lote/detalhe/26009", " VW/GOL 1.0 GIV, FLEX, ANO 2012/2013, FR19659, UND SANTA CÂNDIDA")</f>
      </c>
      <c r="C42" s="4" t="inlineStr">
        <is>
          <t>Vendido</t>
        </is>
      </c>
      <c r="D42" s="4" t="inlineStr">
        <is>
          <t>36</t>
        </is>
      </c>
      <c r="E42" s="5" t="inlineStr">
        <is>
          <t>9.000,00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=HYPERLINK("https://www.leilaoonline.net/lote/detalhe/26615", "5699")</f>
      </c>
      <c r="B43" s="4" t="s">
        <f>=HYPERLINK("https://www.leilaoonline.net/lote/detalhe/26615", "GM/MONTANA ENGESIG AMB, ANO 2010, FR19640, UND SANTA CÂNDIDA")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10.000,00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=HYPERLINK("https://www.leilaoonline.net/lote/detalhe/25961", "5700")</f>
      </c>
      <c r="B44" s="4" t="s">
        <f>=HYPERLINK("https://www.leilaoonline.net/lote/detalhe/25961", " VW/NOVO VOYAGE 1.6 CITY , FLEX, ANO 2012/2013, FR19657, UND SANTA CÂNDIDA")</f>
      </c>
      <c r="C44" s="4" t="inlineStr">
        <is>
          <t>Não vendido</t>
        </is>
      </c>
      <c r="D44" s="4" t="inlineStr">
        <is>
          <t>74</t>
        </is>
      </c>
      <c r="E44" s="5" t="inlineStr">
        <is>
          <t>19.700,00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=HYPERLINK("https://www.leilaoonline.net/lote/detalhe/25760", "5703")</f>
      </c>
      <c r="B45" s="4" t="s">
        <f>=HYPERLINK("https://www.leilaoonline.net/lote/detalhe/25760", "2 BETONEIRA COR VERDE, 1 FRITADEIRA TIPO INOX, 2 BALANÇA 100 KILOS FILIZOLA E 2 ROÇADEIRA DE FIO MANUAL, S/FR, UND S. CANDIDA")</f>
      </c>
      <c r="C45" s="4" t="inlineStr">
        <is>
          <t>Vendido</t>
        </is>
      </c>
      <c r="D45" s="4" t="inlineStr">
        <is>
          <t>10</t>
        </is>
      </c>
      <c r="E45" s="5" t="inlineStr">
        <is>
          <t>2.100,00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=HYPERLINK("https://www.leilaoonline.net/lote/detalhe/25761", "5704")</f>
      </c>
      <c r="B46" s="4" t="s">
        <f>=HYPERLINK("https://www.leilaoonline.net/lote/detalhe/25761", "SUCATA DE ROÇADEIRA HIDRÁULICA, S/FR, UND S. CANDIDA")</f>
      </c>
      <c r="C46" s="4" t="inlineStr">
        <is>
          <t>Vendido</t>
        </is>
      </c>
      <c r="D46" s="4" t="inlineStr">
        <is>
          <t>22</t>
        </is>
      </c>
      <c r="E46" s="5" t="inlineStr">
        <is>
          <t>3.400,00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=HYPERLINK("https://www.leilaoonline.net/lote/detalhe/26000", "5705")</f>
      </c>
      <c r="B47" s="4" t="s">
        <f>=HYPERLINK("https://www.leilaoonline.net/lote/detalhe/26000", " TRATOR AGRICOLA 4R BH210I 4X4, ANO..., FR173333, UND S. CÂNDIDA ")</f>
      </c>
      <c r="C47" s="4" t="inlineStr">
        <is>
          <t>Não vendido</t>
        </is>
      </c>
      <c r="D47" s="4" t="inlineStr">
        <is>
          <t>112</t>
        </is>
      </c>
      <c r="E47" s="5" t="inlineStr">
        <is>
          <t>87.000,00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=HYPERLINK("https://www.leilaoonline.net/lote/detalhe/25965", "5706")</f>
      </c>
      <c r="B48" s="4" t="s">
        <f>=HYPERLINK("https://www.leilaoonline.net/lote/detalhe/25965", " TRANSBORDOM, FR650269, UND S. CÂNDIDA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=HYPERLINK("https://www.leilaoonline.net/lote/detalhe/26006", "5708")</f>
      </c>
      <c r="B49" s="4" t="s">
        <f>=HYPERLINK("https://www.leilaoonline.net/lote/detalhe/26006", " CAMINHAO V.W 31.370 CNM 6x4, ANO 2010, FR19849/FR620, UND S. CÂNDIDA ")</f>
      </c>
      <c r="C49" s="4" t="inlineStr">
        <is>
          <t>Vendido</t>
        </is>
      </c>
      <c r="D49" s="4" t="inlineStr">
        <is>
          <t>39</t>
        </is>
      </c>
      <c r="E49" s="5" t="inlineStr">
        <is>
          <t>28.250,00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=HYPERLINK("https://www.leilaoonline.net/lote/detalhe/26010", "5709")</f>
      </c>
      <c r="B50" s="4" t="s">
        <f>=HYPERLINK("https://www.leilaoonline.net/lote/detalhe/26010", " CAMINHÃO  M. BENZ/L 1317 BAÚ COM CONJ. GERADOR, ANO 1986, FR19628, UND S. CÂNDIDA ")</f>
      </c>
      <c r="C50" s="4" t="inlineStr">
        <is>
          <t>Vendido</t>
        </is>
      </c>
      <c r="D50" s="4" t="inlineStr">
        <is>
          <t>58</t>
        </is>
      </c>
      <c r="E50" s="5" t="inlineStr">
        <is>
          <t>38.500,00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=HYPERLINK("https://www.leilaoonline.net/lote/detalhe/26011", "5710")</f>
      </c>
      <c r="B51" s="4" t="s">
        <f>=HYPERLINK("https://www.leilaoonline.net/lote/detalhe/26011", " CAMINHÃO V.W MOD:13-180 EURO3 WORKER TOCO BAÚ, ANO 2009, FR19666, UND S. CÂNDIDA ")</f>
      </c>
      <c r="C51" s="4" t="inlineStr">
        <is>
          <t>Não vendido</t>
        </is>
      </c>
      <c r="D51" s="4" t="inlineStr">
        <is>
          <t>79</t>
        </is>
      </c>
      <c r="E51" s="5" t="inlineStr">
        <is>
          <t>53.000,00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=HYPERLINK("https://www.leilaoonline.net/lote/detalhe/26012", "5711")</f>
      </c>
      <c r="B52" s="4" t="s">
        <f>=HYPERLINK("https://www.leilaoonline.net/lote/detalhe/26012", " CAMINHAO V.W 15-180 EURO3 WORKER COMBOIO, ANO 2011/2012, FR196983/72525, UND S. CÂNDIDA ")</f>
      </c>
      <c r="C52" s="4" t="inlineStr">
        <is>
          <t>Vendido</t>
        </is>
      </c>
      <c r="D52" s="4" t="inlineStr">
        <is>
          <t>129</t>
        </is>
      </c>
      <c r="E52" s="5" t="inlineStr">
        <is>
          <t>79.750,00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=HYPERLINK("https://www.leilaoonline.net/lote/detalhe/26007", "5712")</f>
      </c>
      <c r="B53" s="4" t="s">
        <f>=HYPERLINK("https://www.leilaoonline.net/lote/detalhe/26007", " VW/GOL 1.0 GIV, ANO 2013/2014, FR20001/FR4014, UND S. CÂNDIDA ")</f>
      </c>
      <c r="C53" s="4" t="inlineStr">
        <is>
          <t>Não vendido</t>
        </is>
      </c>
      <c r="D53" s="4" t="inlineStr">
        <is>
          <t>6</t>
        </is>
      </c>
      <c r="E53" s="5" t="inlineStr">
        <is>
          <t>4.500,00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=HYPERLINK("https://www.leilaoonline.net/lote/detalhe/26013", "5713")</f>
      </c>
      <c r="B54" s="4" t="s">
        <f>=HYPERLINK("https://www.leilaoonline.net/lote/detalhe/26013", " VW/KOMBI,  ANO 2012/2013, FR19650/FR31634, UND S. CÂNDIDA ")</f>
      </c>
      <c r="C54" s="4" t="inlineStr">
        <is>
          <t>Vendido</t>
        </is>
      </c>
      <c r="D54" s="4" t="inlineStr">
        <is>
          <t>28</t>
        </is>
      </c>
      <c r="E54" s="5" t="inlineStr">
        <is>
          <t>9.150,00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=HYPERLINK("https://www.leilaoonline.net/lote/detalhe/25998", "5714")</f>
      </c>
      <c r="B55" s="4" t="s">
        <f>=HYPERLINK("https://www.leilaoonline.net/lote/detalhe/25998", " CAMINHAO V.W MOD:26-220 6X4 ANO:2005 COM TANQUE FERRO DE APROX. 15 MIL LITROS, UND S. CÂNDIDA ")</f>
      </c>
      <c r="C55" s="4" t="inlineStr">
        <is>
          <t>Vendido</t>
        </is>
      </c>
      <c r="D55" s="4" t="inlineStr">
        <is>
          <t>50</t>
        </is>
      </c>
      <c r="E55" s="5" t="inlineStr">
        <is>
          <t>41.500,00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=HYPERLINK("https://www.leilaoonline.net/lote/detalhe/26004", "5715")</f>
      </c>
      <c r="B56" s="4" t="s">
        <f>=HYPERLINK("https://www.leilaoonline.net/lote/detalhe/26004", " PRANCHA 2 Eixos REB/FNV FRUEHAUF, ANO 1973, FR19685/230014, UND S. CÂNDIDA ")</f>
      </c>
      <c r="C56" s="4" t="inlineStr">
        <is>
          <t>Não vendido</t>
        </is>
      </c>
      <c r="D56" s="4" t="inlineStr">
        <is>
          <t>38</t>
        </is>
      </c>
      <c r="E56" s="5" t="inlineStr">
        <is>
          <t>36.500,00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=HYPERLINK("https://www.leilaoonline.net/lote/detalhe/26014", "5716")</f>
      </c>
      <c r="B57" s="4" t="s">
        <f>=HYPERLINK("https://www.leilaoonline.net/lote/detalhe/26014", " FIAT/STRADA WORKING,  ANO 2015/2016, FR19615, UND S. CÂNDIDA ")</f>
      </c>
      <c r="C57" s="4" t="inlineStr">
        <is>
          <t>Não vendido</t>
        </is>
      </c>
      <c r="D57" s="4" t="inlineStr">
        <is>
          <t>65</t>
        </is>
      </c>
      <c r="E57" s="5" t="inlineStr">
        <is>
          <t>13.350,00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=HYPERLINK("https://www.leilaoonline.net/lote/detalhe/26003", "5717")</f>
      </c>
      <c r="B58" s="4" t="s">
        <f>=HYPERLINK("https://www.leilaoonline.net/lote/detalhe/26003", " FIAT/STRADA WORKING,  ANO 2015/2016, FR19616, UND S. CÂNDIDA ")</f>
      </c>
      <c r="C58" s="4" t="inlineStr">
        <is>
          <t>Vendido</t>
        </is>
      </c>
      <c r="D58" s="4" t="inlineStr">
        <is>
          <t>68</t>
        </is>
      </c>
      <c r="E58" s="5" t="inlineStr">
        <is>
          <t>13.800,00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=HYPERLINK("https://www.leilaoonline.net/lote/detalhe/26001", "5718")</f>
      </c>
      <c r="B59" s="4" t="s">
        <f>=HYPERLINK("https://www.leilaoonline.net/lote/detalhe/26001", " VW/GOL 1.0 GIV,  ANO 2013/2014, FR19999, UND S. CÂNDIDA 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5.550,00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=HYPERLINK("https://www.leilaoonline.net/lote/detalhe/25968", "5719")</f>
      </c>
      <c r="B60" s="4" t="s">
        <f>=HYPERLINK("https://www.leilaoonline.net/lote/detalhe/25968", " FIAT/UNO WAY 1.0, ANO 2015/2016, FR19610, UND S. CÂNDIDA")</f>
      </c>
      <c r="C60" s="4" t="inlineStr">
        <is>
          <t>Vendido</t>
        </is>
      </c>
      <c r="D60" s="4" t="inlineStr">
        <is>
          <t>50</t>
        </is>
      </c>
      <c r="E60" s="5" t="inlineStr">
        <is>
          <t>11.100,00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=HYPERLINK("https://www.leilaoonline.net/lote/detalhe/25969", "5720")</f>
      </c>
      <c r="B61" s="4" t="s">
        <f>=HYPERLINK("https://www.leilaoonline.net/lote/detalhe/25969", " FIAT/UNO WAY 1.0, ANO 2015/2016, FR19606, UND S. CÂNDIDA")</f>
      </c>
      <c r="C61" s="4" t="inlineStr">
        <is>
          <t>Vendido</t>
        </is>
      </c>
      <c r="D61" s="4" t="inlineStr">
        <is>
          <t>38</t>
        </is>
      </c>
      <c r="E61" s="5" t="inlineStr">
        <is>
          <t>9.300,00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=HYPERLINK("https://www.leilaoonline.net/lote/detalhe/25999", "5721")</f>
      </c>
      <c r="B62" s="4" t="s">
        <f>=HYPERLINK("https://www.leilaoonline.net/lote/detalhe/25999", " VW/KOMBI, ANO 2012/2013, FR19645, UND S. CÂNDIDA ")</f>
      </c>
      <c r="C62" s="4" t="inlineStr">
        <is>
          <t>Vendido</t>
        </is>
      </c>
      <c r="D62" s="4" t="inlineStr">
        <is>
          <t>50</t>
        </is>
      </c>
      <c r="E62" s="5" t="inlineStr">
        <is>
          <t>13.350,00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=HYPERLINK("https://www.leilaoonline.net/lote/detalhe/25962", "5722")</f>
      </c>
      <c r="B63" s="4" t="s">
        <f>=HYPERLINK("https://www.leilaoonline.net/lote/detalhe/25962", " FIAT/UNO WAY 1.0, ANO 2015/2016, FR19601, UND S. CÂNDIDA  ")</f>
      </c>
      <c r="C63" s="4" t="inlineStr">
        <is>
          <t>Vendido</t>
        </is>
      </c>
      <c r="D63" s="4" t="inlineStr">
        <is>
          <t>58</t>
        </is>
      </c>
      <c r="E63" s="5" t="inlineStr">
        <is>
          <t>12.300,00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=HYPERLINK("https://www.leilaoonline.net/lote/detalhe/26022", "11603")</f>
      </c>
      <c r="B64" s="4" t="s">
        <f>=HYPERLINK("https://www.leilaoonline.net/lote/detalhe/26022", " S.REBOQUE SR/SERGOMEL SRSCPI 2E 12,50M, ANO 2014, FR361737, UND ZANIN")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16.500,00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=HYPERLINK("https://www.leilaoonline.net/lote/detalhe/26020", "11604")</f>
      </c>
      <c r="B65" s="4" t="s">
        <f>=HYPERLINK("https://www.leilaoonline.net/lote/detalhe/26020", " REBOQUE R/SERGOMEL RSCPI 4E 12,5M, ANO 2014, FR361739, UND ZANIN")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16.000,00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=HYPERLINK("https://www.leilaoonline.net/lote/detalhe/26028", "11605")</f>
      </c>
      <c r="B66" s="4" t="s">
        <f>=HYPERLINK("https://www.leilaoonline.net/lote/detalhe/26028", " REBOQUE R/RANDON RQ CA  8,00 M, ANO 2008, FR81979, UND ZANIN")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6.000,00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=HYPERLINK("https://www.leilaoonline.net/lote/detalhe/26018", "11614")</f>
      </c>
      <c r="B67" s="4" t="s">
        <f>=HYPERLINK("https://www.leilaoonline.net/lote/detalhe/26018", " CASE MX 270 MAGNUM 4X4, ANO 2010, FR116517, UND ZANIN")</f>
      </c>
      <c r="C67" s="4" t="inlineStr">
        <is>
          <t>Não vendido</t>
        </is>
      </c>
      <c r="D67" s="4" t="inlineStr">
        <is>
          <t>12</t>
        </is>
      </c>
      <c r="E67" s="5" t="inlineStr">
        <is>
          <t>21.000,00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=HYPERLINK("https://www.leilaoonline.net/lote/detalhe/26021", "11619")</f>
      </c>
      <c r="B68" s="4" t="s">
        <f>=HYPERLINK("https://www.leilaoonline.net/lote/detalhe/26021", " TRANSBORDO SANTAL VT 10T, FR361110, UND ZANIN")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=HYPERLINK("https://www.leilaoonline.net/lote/detalhe/26032", "11621")</f>
      </c>
      <c r="B69" s="4" t="s">
        <f>=HYPERLINK("https://www.leilaoonline.net/lote/detalhe/26032", " TRANSBORDO SMR 10500 10 T, FR10117, UND ZANIN")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=HYPERLINK("https://www.leilaoonline.net/lote/detalhe/25855", "12331")</f>
      </c>
      <c r="B70" s="4" t="s">
        <f>=HYPERLINK("https://www.leilaoonline.net/lote/detalhe/25855", " TRATOR CASE MAXXUM 180 4X4, ANO 2010, FR93326, UND JUNQUEIRA")</f>
      </c>
      <c r="C70" s="4" t="inlineStr">
        <is>
          <t>Não vendido</t>
        </is>
      </c>
      <c r="D70" s="4" t="inlineStr">
        <is>
          <t>25</t>
        </is>
      </c>
      <c r="E70" s="5" t="inlineStr">
        <is>
          <t>27.500,00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=HYPERLINK("https://www.leilaoonline.net/lote/detalhe/25854", "12332")</f>
      </c>
      <c r="B71" s="4" t="s">
        <f>=HYPERLINK("https://www.leilaoonline.net/lote/detalhe/25854", " TRATOR CASE MAXXUM 180 4X4, ANO 2010, FR 93338, UND JUNQUEIRA")</f>
      </c>
      <c r="C71" s="4" t="inlineStr">
        <is>
          <t>Não vendido</t>
        </is>
      </c>
      <c r="D71" s="4" t="inlineStr">
        <is>
          <t>20</t>
        </is>
      </c>
      <c r="E71" s="5" t="inlineStr">
        <is>
          <t>27.000,00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=HYPERLINK("https://www.leilaoonline.net/lote/detalhe/25847", "12333")</f>
      </c>
      <c r="B72" s="4" t="s">
        <f>=HYPERLINK("https://www.leilaoonline.net/lote/detalhe/25847", " TRATOR CASE MAXXUM 180 4X4, ANO 2010, FR93339, UND JUNQUEIRA")</f>
      </c>
      <c r="C72" s="4" t="inlineStr">
        <is>
          <t>Não vendido</t>
        </is>
      </c>
      <c r="D72" s="4" t="inlineStr">
        <is>
          <t>25</t>
        </is>
      </c>
      <c r="E72" s="5" t="inlineStr">
        <is>
          <t>27.500,00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=HYPERLINK("https://www.leilaoonline.net/lote/detalhe/25851", "12334")</f>
      </c>
      <c r="B73" s="4" t="s">
        <f>=HYPERLINK("https://www.leilaoonline.net/lote/detalhe/25851", " TRATOR CASE MAXXUM 180 4X4, ANO 2010, FR93336, UND JUNQUEIRA")</f>
      </c>
      <c r="C73" s="4" t="inlineStr">
        <is>
          <t>Não vendido</t>
        </is>
      </c>
      <c r="D73" s="4" t="inlineStr">
        <is>
          <t>68</t>
        </is>
      </c>
      <c r="E73" s="5" t="inlineStr">
        <is>
          <t>33.250,00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=HYPERLINK("https://www.leilaoonline.net/lote/detalhe/25858", "12335")</f>
      </c>
      <c r="B74" s="4" t="s">
        <f>=HYPERLINK("https://www.leilaoonline.net/lote/detalhe/25858", " TRATOR CASE MAXXUM 180 4X4, ANO 2010, FR93334, UND JUNQUEIRA")</f>
      </c>
      <c r="C74" s="4" t="inlineStr">
        <is>
          <t>Não vendido</t>
        </is>
      </c>
      <c r="D74" s="4" t="inlineStr">
        <is>
          <t>74</t>
        </is>
      </c>
      <c r="E74" s="5" t="inlineStr">
        <is>
          <t>33.500,00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=HYPERLINK("https://www.leilaoonline.net/lote/detalhe/25861", "12336")</f>
      </c>
      <c r="B75" s="4" t="s">
        <f>=HYPERLINK("https://www.leilaoonline.net/lote/detalhe/25861", " TRATOR MX 270 MAGNUM 4X4, FR93324, UND JUNQUEIRA")</f>
      </c>
      <c r="C75" s="4" t="inlineStr">
        <is>
          <t>Não vendido</t>
        </is>
      </c>
      <c r="D75" s="4" t="inlineStr">
        <is>
          <t>32</t>
        </is>
      </c>
      <c r="E75" s="5" t="inlineStr">
        <is>
          <t>30.750,00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=HYPERLINK("https://www.leilaoonline.net/lote/detalhe/25856", "12337")</f>
      </c>
      <c r="B76" s="4" t="s">
        <f>=HYPERLINK("https://www.leilaoonline.net/lote/detalhe/25856", " TRATOR MX 240 MAGNUM 4X4, ANO 2010, FR93332, UND JUNQUEIRA")</f>
      </c>
      <c r="C76" s="4" t="inlineStr">
        <is>
          <t>Não vendido</t>
        </is>
      </c>
      <c r="D76" s="4" t="inlineStr">
        <is>
          <t>70</t>
        </is>
      </c>
      <c r="E76" s="5" t="inlineStr">
        <is>
          <t>32.500,00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=HYPERLINK("https://www.leilaoonline.net/lote/detalhe/25862", "12338")</f>
      </c>
      <c r="B77" s="4" t="s">
        <f>=HYPERLINK("https://www.leilaoonline.net/lote/detalhe/25862", " TRATOR MX 240 MAGNUM 4X4, ANO 2010, FR93318, UND JUNQUEIRA")</f>
      </c>
      <c r="C77" s="4" t="inlineStr">
        <is>
          <t>Não vendido</t>
        </is>
      </c>
      <c r="D77" s="4" t="inlineStr">
        <is>
          <t>49</t>
        </is>
      </c>
      <c r="E77" s="5" t="inlineStr">
        <is>
          <t>27.250,00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=HYPERLINK("https://www.leilaoonline.net/lote/detalhe/25864", "12339")</f>
      </c>
      <c r="B78" s="4" t="s">
        <f>=HYPERLINK("https://www.leilaoonline.net/lote/detalhe/25864", " CARREGADEIRA CBT 8240, FR361840, UND JUNQUEIRA")</f>
      </c>
      <c r="C78" s="4" t="inlineStr">
        <is>
          <t>Não vendido</t>
        </is>
      </c>
      <c r="D78" s="4" t="inlineStr">
        <is>
          <t>38</t>
        </is>
      </c>
      <c r="E78" s="5" t="inlineStr">
        <is>
          <t>20.300,00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=HYPERLINK("https://www.leilaoonline.net/lote/detalhe/25866", "12340")</f>
      </c>
      <c r="B79" s="4" t="s">
        <f>=HYPERLINK("https://www.leilaoonline.net/lote/detalhe/25866", " TRATOR VALMET 148 4X4, FR361701, UND JUNQUEIRA")</f>
      </c>
      <c r="C79" s="4" t="inlineStr">
        <is>
          <t>Não vendido</t>
        </is>
      </c>
      <c r="D79" s="4" t="inlineStr">
        <is>
          <t>51</t>
        </is>
      </c>
      <c r="E79" s="5" t="inlineStr">
        <is>
          <t>28.750,00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=HYPERLINK("https://www.leilaoonline.net/lote/detalhe/25853", "12341")</f>
      </c>
      <c r="B80" s="4" t="s">
        <f>=HYPERLINK("https://www.leilaoonline.net/lote/detalhe/25853", " TRATOR MX 240 MAGNUM 4X4, ANO 2010, FR93320, UND JUNQUEIRA")</f>
      </c>
      <c r="C80" s="4" t="inlineStr">
        <is>
          <t>Não vendido</t>
        </is>
      </c>
      <c r="D80" s="4" t="inlineStr">
        <is>
          <t>95</t>
        </is>
      </c>
      <c r="E80" s="5" t="inlineStr">
        <is>
          <t>38.750,00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=HYPERLINK("https://www.leilaoonline.net/lote/detalhe/25867", "12342")</f>
      </c>
      <c r="B81" s="4" t="s">
        <f>=HYPERLINK("https://www.leilaoonline.net/lote/detalhe/25867", " 04 SUPORTE P/ KOMBI , SF, UND JUNQUEIRA ")</f>
      </c>
      <c r="C81" s="4" t="inlineStr">
        <is>
          <t>Vendido</t>
        </is>
      </c>
      <c r="D81" s="4" t="inlineStr">
        <is>
          <t>1</t>
        </is>
      </c>
      <c r="E81" s="5" t="inlineStr">
        <is>
          <t>200,00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=HYPERLINK("https://www.leilaoonline.net/lote/detalhe/25860", "12343")</f>
      </c>
      <c r="B82" s="4" t="s">
        <f>=HYPERLINK("https://www.leilaoonline.net/lote/detalhe/25860", " TRATOR CARREGADEIRA MF 290 4X4, ANO 1994, FR118474 , UND JUNQUEIRA")</f>
      </c>
      <c r="C82" s="4" t="inlineStr">
        <is>
          <t>Vendido</t>
        </is>
      </c>
      <c r="D82" s="4" t="inlineStr">
        <is>
          <t>57</t>
        </is>
      </c>
      <c r="E82" s="5" t="inlineStr">
        <is>
          <t>29.250,00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=HYPERLINK("https://www.leilaoonline.net/lote/detalhe/25859", "12344")</f>
      </c>
      <c r="B83" s="4" t="s">
        <f>=HYPERLINK("https://www.leilaoonline.net/lote/detalhe/25859", " MOTOR EST. BRANCO BD710CFE, FR92832, UND JUNQUEIRA")</f>
      </c>
      <c r="C83" s="4" t="inlineStr">
        <is>
          <t>Vendido</t>
        </is>
      </c>
      <c r="D83" s="4" t="inlineStr">
        <is>
          <t>1</t>
        </is>
      </c>
      <c r="E83" s="5" t="inlineStr">
        <is>
          <t>200,00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=HYPERLINK("https://www.leilaoonline.net/lote/detalhe/25865", "12345")</f>
      </c>
      <c r="B84" s="4" t="s">
        <f>=HYPERLINK("https://www.leilaoonline.net/lote/detalhe/25865", " CARRETA TANQUE 5000LTS, FR122329, UND JUNQUEIRA")</f>
      </c>
      <c r="C84" s="4" t="inlineStr">
        <is>
          <t>Não vendido</t>
        </is>
      </c>
      <c r="D84" s="4" t="inlineStr">
        <is>
          <t>25</t>
        </is>
      </c>
      <c r="E84" s="5" t="inlineStr">
        <is>
          <t>4.150,00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=HYPERLINK("https://www.leilaoonline.net/lote/detalhe/25846", "12346")</f>
      </c>
      <c r="B85" s="4" t="s">
        <f>=HYPERLINK("https://www.leilaoonline.net/lote/detalhe/25846", " CAMINHÃO SCANIA P124CA 6X4NZ, ANO 2003, FR52870, UND JUNQUEIRA")</f>
      </c>
      <c r="C85" s="4" t="inlineStr">
        <is>
          <t>Não vendido</t>
        </is>
      </c>
      <c r="D85" s="4" t="inlineStr">
        <is>
          <t>130</t>
        </is>
      </c>
      <c r="E85" s="5" t="inlineStr">
        <is>
          <t>52.500,00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=HYPERLINK("https://www.leilaoonline.net/lote/detalhe/25863", "12347")</f>
      </c>
      <c r="B86" s="4" t="s">
        <f>=HYPERLINK("https://www.leilaoonline.net/lote/detalhe/25863", " CARRETA DE ABRIGO FAB. PROPRIA, FR92702, UND JUNQUEIRA ")</f>
      </c>
      <c r="C86" s="4" t="inlineStr">
        <is>
          <t>Vendido</t>
        </is>
      </c>
      <c r="D86" s="4" t="inlineStr">
        <is>
          <t>2</t>
        </is>
      </c>
      <c r="E86" s="5" t="inlineStr">
        <is>
          <t>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=HYPERLINK("https://www.leilaoonline.net/lote/detalhe/25850", "12348")</f>
      </c>
      <c r="B87" s="4" t="s">
        <f>=HYPERLINK("https://www.leilaoonline.net/lote/detalhe/25850", " CARRETA DE PLANTIO, FR92853, UND JUNQUEIRA")</f>
      </c>
      <c r="C87" s="4" t="inlineStr">
        <is>
          <t>Não vendido</t>
        </is>
      </c>
      <c r="D87" s="4" t="inlineStr">
        <is>
          <t>14</t>
        </is>
      </c>
      <c r="E87" s="5" t="inlineStr">
        <is>
          <t>2.500,00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=HYPERLINK("https://www.leilaoonline.net/lote/detalhe/25857", "12349")</f>
      </c>
      <c r="B88" s="4" t="s">
        <f>=HYPERLINK("https://www.leilaoonline.net/lote/detalhe/25857", " CAMINHÃO VW 15-180 EURO3 WORKER BAÚ, ANO 2010, FR92148, UND JUNQUEIRA")</f>
      </c>
      <c r="C88" s="4" t="inlineStr">
        <is>
          <t>Vendido</t>
        </is>
      </c>
      <c r="D88" s="4" t="inlineStr">
        <is>
          <t>124</t>
        </is>
      </c>
      <c r="E88" s="5" t="inlineStr">
        <is>
          <t>48.750,00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=HYPERLINK("https://www.leilaoonline.net/lote/detalhe/25849", "12350")</f>
      </c>
      <c r="B89" s="4" t="s">
        <f>=HYPERLINK("https://www.leilaoonline.net/lote/detalhe/25849", " ADUBADEIRA DE SUPERFICIE, FR92759, UND JUNQUEIRA")</f>
      </c>
      <c r="C89" s="4" t="inlineStr">
        <is>
          <t>Não vendido</t>
        </is>
      </c>
      <c r="D89" s="4" t="inlineStr">
        <is>
          <t>14</t>
        </is>
      </c>
      <c r="E89" s="5" t="inlineStr">
        <is>
          <t>4.250,00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=HYPERLINK("https://www.leilaoonline.net/lote/detalhe/25852", "12351")</f>
      </c>
      <c r="B90" s="4" t="s">
        <f>=HYPERLINK("https://www.leilaoonline.net/lote/detalhe/25852", "ADUBADEIRA DMB, FR92732, UND JUNQUEIRA")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350,00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=HYPERLINK("https://www.leilaoonline.net/lote/detalhe/25848", "12352")</f>
      </c>
      <c r="B91" s="4" t="s">
        <f>=HYPERLINK("https://www.leilaoonline.net/lote/detalhe/25848", " CAMINHÃO M.BENZ/L 2638 CARROCERIA PLATAFORMA, ANO 2002, FR120863/92020, UND JUNQUEIRA")</f>
      </c>
      <c r="C91" s="4" t="inlineStr">
        <is>
          <t>Vendido</t>
        </is>
      </c>
      <c r="D91" s="4" t="inlineStr">
        <is>
          <t>134</t>
        </is>
      </c>
      <c r="E91" s="5" t="inlineStr">
        <is>
          <t>58.250,00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=HYPERLINK("https://www.leilaoonline.net/lote/detalhe/26040", "13015")</f>
      </c>
      <c r="B92" s="4" t="s">
        <f>=HYPERLINK("https://www.leilaoonline.net/lote/detalhe/26040", " CARRETA ABRIGO FAB.PRÓPRIA, FR361999, UND ZANIN")</f>
      </c>
      <c r="C92" s="4" t="inlineStr">
        <is>
          <t>Não vendido</t>
        </is>
      </c>
      <c r="D92" s="4" t="inlineStr">
        <is>
          <t>50</t>
        </is>
      </c>
      <c r="E92" s="5" t="inlineStr">
        <is>
          <t>8.750,00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=HYPERLINK("https://www.leilaoonline.net/lote/detalhe/26019", "13018")</f>
      </c>
      <c r="B93" s="4" t="s">
        <f>=HYPERLINK("https://www.leilaoonline.net/lote/detalhe/26019", " TRANSBORDO SERMAG 12 T, FR22721, UND ZANIN")</f>
      </c>
      <c r="C93" s="4" t="inlineStr">
        <is>
          <t>Não vendido</t>
        </is>
      </c>
      <c r="D93" s="4" t="inlineStr">
        <is>
          <t>8</t>
        </is>
      </c>
      <c r="E93" s="5" t="inlineStr">
        <is>
          <t>2.750,00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=HYPERLINK("https://www.leilaoonline.net/lote/detalhe/26034", "13020")</f>
      </c>
      <c r="B94" s="4" t="s">
        <f>=HYPERLINK("https://www.leilaoonline.net/lote/detalhe/26034", " TRANSBORDO SERMAG 12 T, FR38344, UND ZANIN")</f>
      </c>
      <c r="C94" s="4" t="inlineStr">
        <is>
          <t>Não vendido</t>
        </is>
      </c>
      <c r="D94" s="4" t="inlineStr">
        <is>
          <t>8</t>
        </is>
      </c>
      <c r="E94" s="5" t="inlineStr">
        <is>
          <t>3.500,00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=HYPERLINK("https://www.leilaoonline.net/lote/detalhe/26025", "13021")</f>
      </c>
      <c r="B95" s="4" t="s">
        <f>=HYPERLINK("https://www.leilaoonline.net/lote/detalhe/26025", " TRANSBORDO SMR 10500 10 T, FR135615, UND ZANIN")</f>
      </c>
      <c r="C95" s="4" t="inlineStr">
        <is>
          <t>Vendido</t>
        </is>
      </c>
      <c r="D95" s="4" t="inlineStr">
        <is>
          <t>1</t>
        </is>
      </c>
      <c r="E95" s="5" t="inlineStr">
        <is>
          <t>5.750,00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=HYPERLINK("https://www.leilaoonline.net/lote/detalhe/26023", "13022")</f>
      </c>
      <c r="B96" s="4" t="s">
        <f>=HYPERLINK("https://www.leilaoonline.net/lote/detalhe/26023", " TRANSBORDO SMR 10500 10 T, FR10126, UND ZANIN")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5.750,00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=HYPERLINK("https://www.leilaoonline.net/lote/detalhe/26035", "13023")</f>
      </c>
      <c r="B97" s="4" t="s">
        <f>=HYPERLINK("https://www.leilaoonline.net/lote/detalhe/26035", " TRANSBORDO SMR 10500 10 T, FR10111, UND ZANIN")</f>
      </c>
      <c r="C97" s="4" t="inlineStr">
        <is>
          <t>Vendido</t>
        </is>
      </c>
      <c r="D97" s="4" t="inlineStr">
        <is>
          <t>1</t>
        </is>
      </c>
      <c r="E97" s="5" t="inlineStr">
        <is>
          <t>5.750,00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=HYPERLINK("https://www.leilaoonline.net/lote/detalhe/26036", "13024")</f>
      </c>
      <c r="B98" s="4" t="s">
        <f>=HYPERLINK("https://www.leilaoonline.net/lote/detalhe/26036", " TRANSBORDO SERMAG 12 T, FR38343, UND ZANIN")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=HYPERLINK("https://www.leilaoonline.net/lote/detalhe/26024", "13025")</f>
      </c>
      <c r="B99" s="4" t="s">
        <f>=HYPERLINK("https://www.leilaoonline.net/lote/detalhe/26024", " TRANSBORDO SMR 10500 10 T, FR135617, UND ZANIN")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5.750,00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=HYPERLINK("https://www.leilaoonline.net/lote/detalhe/26033", "13026")</f>
      </c>
      <c r="B100" s="4" t="s">
        <f>=HYPERLINK("https://www.leilaoonline.net/lote/detalhe/26033", " TRANSBORDO SANTAL 12 T, FR68019, UND ZANIN")</f>
      </c>
      <c r="C100" s="4" t="inlineStr">
        <is>
          <t>Não vendido</t>
        </is>
      </c>
      <c r="D100" s="4" t="inlineStr">
        <is>
          <t>19</t>
        </is>
      </c>
      <c r="E100" s="5" t="inlineStr">
        <is>
          <t>10.250,00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=HYPERLINK("https://www.leilaoonline.net/lote/detalhe/26038", "13027")</f>
      </c>
      <c r="B101" s="4" t="s">
        <f>=HYPERLINK("https://www.leilaoonline.net/lote/detalhe/26038", " TRANSBORDO SMR 10500 10 T, FR10112, UND ZANIN")</f>
      </c>
      <c r="C101" s="4" t="inlineStr">
        <is>
          <t>Não vendido</t>
        </is>
      </c>
      <c r="D101" s="4" t="inlineStr">
        <is>
          <t>3</t>
        </is>
      </c>
      <c r="E101" s="5" t="inlineStr">
        <is>
          <t>6.250,00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=HYPERLINK("https://www.leilaoonline.net/lote/detalhe/26016", "13050")</f>
      </c>
      <c r="B102" s="4" t="s">
        <f>=HYPERLINK("https://www.leilaoonline.net/lote/detalhe/26016", " ONIBUS M.BENZ  OF1318, ANO 1993, FR119009, UND ZANIN")</f>
      </c>
      <c r="C102" s="4" t="inlineStr">
        <is>
          <t>Não vendido</t>
        </is>
      </c>
      <c r="D102" s="4" t="inlineStr">
        <is>
          <t>9</t>
        </is>
      </c>
      <c r="E102" s="5" t="inlineStr">
        <is>
          <t>9.000,00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=HYPERLINK("https://www.leilaoonline.net/lote/detalhe/26037", "13052")</f>
      </c>
      <c r="B103" s="4" t="s">
        <f>=HYPERLINK("https://www.leilaoonline.net/lote/detalhe/26037", " REBOQUE R/GUERRA AG CV 8,20 M, ANO 2009, FR82612, UND ZANIN")</f>
      </c>
      <c r="C103" s="4" t="inlineStr">
        <is>
          <t>Não vendido</t>
        </is>
      </c>
      <c r="D103" s="4" t="inlineStr">
        <is>
          <t>16</t>
        </is>
      </c>
      <c r="E103" s="5" t="inlineStr">
        <is>
          <t>9.500,00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=HYPERLINK("https://www.leilaoonline.net/lote/detalhe/26031", "13053")</f>
      </c>
      <c r="B104" s="4" t="s">
        <f>=HYPERLINK("https://www.leilaoonline.net/lote/detalhe/26031", "CARRETA SR/IDEROL C/ DOLLY E HIDROROL (C/MOTOR), ANO 1985, FR360463, UND ZANIN")</f>
      </c>
      <c r="C104" s="4" t="inlineStr">
        <is>
          <t>Vendido</t>
        </is>
      </c>
      <c r="D104" s="4" t="inlineStr">
        <is>
          <t>4</t>
        </is>
      </c>
      <c r="E104" s="5" t="inlineStr">
        <is>
          <t>1.600,00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=HYPERLINK("https://www.leilaoonline.net/lote/detalhe/26030", "13056")</f>
      </c>
      <c r="B105" s="4" t="s">
        <f>=HYPERLINK("https://www.leilaoonline.net/lote/detalhe/26030", " MF 275 4X4, FR49384, ANO 1993, UND ZANIN")</f>
      </c>
      <c r="C105" s="4" t="inlineStr">
        <is>
          <t>Vendido</t>
        </is>
      </c>
      <c r="D105" s="4" t="inlineStr">
        <is>
          <t>55</t>
        </is>
      </c>
      <c r="E105" s="5" t="inlineStr">
        <is>
          <t>37.000,00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=HYPERLINK("https://www.leilaoonline.net/lote/detalhe/26015", "13057")</f>
      </c>
      <c r="B106" s="4" t="s">
        <f>=HYPERLINK("https://www.leilaoonline.net/lote/detalhe/26015", " MOTO BOMBA OM 352, FR360884, UND ZANIN")</f>
      </c>
      <c r="C106" s="4" t="inlineStr">
        <is>
          <t>Não vendido</t>
        </is>
      </c>
      <c r="D106" s="4" t="inlineStr">
        <is>
          <t>12</t>
        </is>
      </c>
      <c r="E106" s="5" t="inlineStr">
        <is>
          <t>2.900,00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=HYPERLINK("https://www.leilaoonline.net/lote/detalhe/26017", "13058")</f>
      </c>
      <c r="B107" s="4" t="s">
        <f>=HYPERLINK("https://www.leilaoonline.net/lote/detalhe/26017", " TRATOR JOHN DEERE 7815 4X4, ANO 2008, FR360655, UND ZANIN")</f>
      </c>
      <c r="C107" s="4" t="inlineStr">
        <is>
          <t>Vendido</t>
        </is>
      </c>
      <c r="D107" s="4" t="inlineStr">
        <is>
          <t>34</t>
        </is>
      </c>
      <c r="E107" s="5" t="inlineStr">
        <is>
          <t>35.500,00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=HYPERLINK("https://www.leilaoonline.net/lote/detalhe/26027", "13059")</f>
      </c>
      <c r="B108" s="4" t="s">
        <f>=HYPERLINK("https://www.leilaoonline.net/lote/detalhe/26027", " DOLLY FACCHINI, FR121906 ( SEM DOCUMENTO), UND ZANIN")</f>
      </c>
      <c r="C108" s="4" t="inlineStr">
        <is>
          <t>Vendido</t>
        </is>
      </c>
      <c r="D108" s="4" t="inlineStr">
        <is>
          <t>32</t>
        </is>
      </c>
      <c r="E108" s="5" t="inlineStr">
        <is>
          <t>6.050,00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=HYPERLINK("https://www.leilaoonline.net/lote/detalhe/26039", "13060")</f>
      </c>
      <c r="B109" s="4" t="s">
        <f>=HYPERLINK("https://www.leilaoonline.net/lote/detalhe/26039", " CAMINHÃO M.BENZ L 2220 6X4 BASCULANTE, ANO 1990, FR119574/FR121839, UND ZANIN")</f>
      </c>
      <c r="C109" s="4" t="inlineStr">
        <is>
          <t>Vendido</t>
        </is>
      </c>
      <c r="D109" s="4" t="inlineStr">
        <is>
          <t>43</t>
        </is>
      </c>
      <c r="E109" s="5" t="inlineStr">
        <is>
          <t>31.500,00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=HYPERLINK("https://www.leilaoonline.net/lote/detalhe/26026", "13061")</f>
      </c>
      <c r="B110" s="4" t="s">
        <f>=HYPERLINK("https://www.leilaoonline.net/lote/detalhe/26026", " COLHEDORA JOHN DEERE 3520, FR163607, UND ZANIN")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15.500,00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=HYPERLINK("https://www.leilaoonline.net/lote/detalhe/26029", "13062")</f>
      </c>
      <c r="B111" s="4" t="s">
        <f>=HYPERLINK("https://www.leilaoonline.net/lote/detalhe/26029", " I/RENAULT CLIO PRI 1616VS, ANO 2008/2009, S/FR, UND ZANIN")</f>
      </c>
      <c r="C111" s="4" t="inlineStr">
        <is>
          <t>Vendido</t>
        </is>
      </c>
      <c r="D111" s="4" t="inlineStr">
        <is>
          <t>10</t>
        </is>
      </c>
      <c r="E111" s="5" t="inlineStr">
        <is>
          <t>6.250,00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=HYPERLINK("https://www.leilaoonline.net/lote/detalhe/25870", "15308")</f>
      </c>
      <c r="B112" s="4" t="s">
        <f>=HYPERLINK("https://www.leilaoonline.net/lote/detalhe/25870", " TRATOR CASE MAXXUM 180 4X4, ANO 2010, FR93328, UND BONFIM")</f>
      </c>
      <c r="C112" s="4" t="inlineStr">
        <is>
          <t>Não vendido</t>
        </is>
      </c>
      <c r="D112" s="4" t="inlineStr">
        <is>
          <t>72</t>
        </is>
      </c>
      <c r="E112" s="5" t="inlineStr">
        <is>
          <t>33.000,00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=HYPERLINK("https://www.leilaoonline.net/lote/detalhe/25874", "15364")</f>
      </c>
      <c r="B113" s="4" t="s">
        <f>=HYPERLINK("https://www.leilaoonline.net/lote/detalhe/25874", " CARROCERRIA COMBOIO, FR 121821, UND BONFIM ")</f>
      </c>
      <c r="C113" s="4" t="inlineStr">
        <is>
          <t>Vendido</t>
        </is>
      </c>
      <c r="D113" s="4" t="inlineStr">
        <is>
          <t>23</t>
        </is>
      </c>
      <c r="E113" s="5" t="inlineStr">
        <is>
          <t>4.550,00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=HYPERLINK("https://www.leilaoonline.net/lote/detalhe/25869", "15365")</f>
      </c>
      <c r="B114" s="4" t="s">
        <f>=HYPERLINK("https://www.leilaoonline.net/lote/detalhe/25869", " RETRO-ESCAVADEIRA MF 86S- FR115403, UND BONFIM ")</f>
      </c>
      <c r="C114" s="4" t="inlineStr">
        <is>
          <t>Vendido</t>
        </is>
      </c>
      <c r="D114" s="4" t="inlineStr">
        <is>
          <t>9</t>
        </is>
      </c>
      <c r="E114" s="5" t="inlineStr">
        <is>
          <t>16.500,00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=HYPERLINK("https://www.leilaoonline.net/lote/detalhe/25868", "15366")</f>
      </c>
      <c r="B115" s="4" t="s">
        <f>=HYPERLINK("https://www.leilaoonline.net/lote/detalhe/25868", " TRATOR MF 290 4X2, ANO 1992, FR115467, UND BONFIM")</f>
      </c>
      <c r="C115" s="4" t="inlineStr">
        <is>
          <t>Vendido</t>
        </is>
      </c>
      <c r="D115" s="4" t="inlineStr">
        <is>
          <t>44</t>
        </is>
      </c>
      <c r="E115" s="5" t="inlineStr">
        <is>
          <t>27.000,00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=HYPERLINK("https://www.leilaoonline.net/lote/detalhe/25872", "15367")</f>
      </c>
      <c r="B116" s="4" t="s">
        <f>=HYPERLINK("https://www.leilaoonline.net/lote/detalhe/25872", " CARRETA DE LIMPEZA MCA FACHINI, FR 122704, UND BONFIM ")</f>
      </c>
      <c r="C116" s="4" t="inlineStr">
        <is>
          <t>Vendido</t>
        </is>
      </c>
      <c r="D116" s="4" t="inlineStr">
        <is>
          <t>11</t>
        </is>
      </c>
      <c r="E116" s="5" t="inlineStr">
        <is>
          <t>2.250,00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=HYPERLINK("https://www.leilaoonline.net/lote/detalhe/25876", "15368")</f>
      </c>
      <c r="B117" s="4" t="s">
        <f>=HYPERLINK("https://www.leilaoonline.net/lote/detalhe/25876", " HIDROROL C/ MOTOR , ANO 1995, FR 117112, UND BONFIM ")</f>
      </c>
      <c r="C117" s="4" t="inlineStr">
        <is>
          <t>Vendido</t>
        </is>
      </c>
      <c r="D117" s="4" t="inlineStr">
        <is>
          <t>4</t>
        </is>
      </c>
      <c r="E117" s="5" t="inlineStr">
        <is>
          <t>4.300,00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=HYPERLINK("https://www.leilaoonline.net/lote/detalhe/25871", "15369")</f>
      </c>
      <c r="B118" s="4" t="s">
        <f>=HYPERLINK("https://www.leilaoonline.net/lote/detalhe/25871", "REB/CAMAQ, ANO 1990 C/ HIDROROL C/ MOTOR , ANO 1995, FR 117114, UND BONFIM ")</f>
      </c>
      <c r="C118" s="4" t="inlineStr">
        <is>
          <t>Vendido</t>
        </is>
      </c>
      <c r="D118" s="4" t="inlineStr">
        <is>
          <t>3</t>
        </is>
      </c>
      <c r="E118" s="5" t="inlineStr">
        <is>
          <t>4.300,00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=HYPERLINK("https://www.leilaoonline.net/lote/detalhe/25875", "15370")</f>
      </c>
      <c r="B119" s="4" t="s">
        <f>=HYPERLINK("https://www.leilaoonline.net/lote/detalhe/25875", " PLANTADORA DE CANA AUTOMATICA DMB, FR 361016, UND BONFIM ")</f>
      </c>
      <c r="C119" s="4" t="inlineStr">
        <is>
          <t>Não vendido</t>
        </is>
      </c>
      <c r="D119" s="4" t="inlineStr">
        <is>
          <t>2</t>
        </is>
      </c>
      <c r="E119" s="5" t="inlineStr">
        <is>
          <t>5.050,00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=HYPERLINK("https://www.leilaoonline.net/lote/detalhe/25873", "15371")</f>
      </c>
      <c r="B120" s="4" t="s">
        <f>=HYPERLINK("https://www.leilaoonline.net/lote/detalhe/25873", " PLATAFORMA DE CANA AUTOMATICA DMB , FR 361012, UND BONFIM")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3.550,00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=HYPERLINK("https://www.leilaoonline.net/lote/detalhe/26779", "20141")</f>
      </c>
      <c r="B121" s="4" t="s">
        <f>=HYPERLINK("https://www.leilaoonline.net/lote/detalhe/26779", "RECHEIO PARA TORRE, S/FR, UND COSTA PINTO")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350,00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=HYPERLINK("https://www.leilaoonline.net/lote/detalhe/26780", "20142")</f>
      </c>
      <c r="B122" s="4" t="s">
        <f>=HYPERLINK("https://www.leilaoonline.net/lote/detalhe/26780", "MOTORES ELÉTRICOS EM DOIS PALHETES, S/FR, UND COSTA PINTO")</f>
      </c>
      <c r="C122" s="4" t="inlineStr">
        <is>
          <t>Vendido</t>
        </is>
      </c>
      <c r="D122" s="4" t="inlineStr">
        <is>
          <t>16</t>
        </is>
      </c>
      <c r="E122" s="5" t="inlineStr">
        <is>
          <t>2.600,00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=HYPERLINK("https://www.leilaoonline.net/lote/detalhe/25774", "21022")</f>
      </c>
      <c r="B123" s="4" t="s">
        <f>=HYPERLINK("https://www.leilaoonline.net/lote/detalhe/25774", " CAMINHAO V.W 31.320 CNC CM 6X4, ANO 2010, FR139265, UND RAFARD")</f>
      </c>
      <c r="C123" s="4" t="inlineStr">
        <is>
          <t>Não vendido</t>
        </is>
      </c>
      <c r="D123" s="4" t="inlineStr">
        <is>
          <t>111</t>
        </is>
      </c>
      <c r="E123" s="5" t="inlineStr">
        <is>
          <t>70.500,00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=HYPERLINK("https://www.leilaoonline.net/lote/detalhe/25791", "21042")</f>
      </c>
      <c r="B124" s="4" t="s">
        <f>=HYPERLINK("https://www.leilaoonline.net/lote/detalhe/25791", " SUCATA DE 02 QUEBRA LOMBO, FR139921/140017,UND RAFARD ")</f>
      </c>
      <c r="C124" s="4" t="inlineStr">
        <is>
          <t>Não vendido</t>
        </is>
      </c>
      <c r="D124" s="4" t="inlineStr">
        <is>
          <t>5</t>
        </is>
      </c>
      <c r="E124" s="5" t="inlineStr">
        <is>
          <t>950,00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=HYPERLINK("https://www.leilaoonline.net/lote/detalhe/25797", "21097")</f>
      </c>
      <c r="B125" s="4" t="s">
        <f>=HYPERLINK("https://www.leilaoonline.net/lote/detalhe/25797", " SEMI-REBOQUE SR/USICAMP SRCP E2 10000 CANA PICADA, ANO 2008, FR56344, UND RAFARD")</f>
      </c>
      <c r="C125" s="4" t="inlineStr">
        <is>
          <t>Não vendido</t>
        </is>
      </c>
      <c r="D125" s="4" t="inlineStr">
        <is>
          <t>6</t>
        </is>
      </c>
      <c r="E125" s="5" t="inlineStr">
        <is>
          <t>15.000,00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=HYPERLINK("https://www.leilaoonline.net/lote/detalhe/25779", "21098")</f>
      </c>
      <c r="B126" s="4" t="s">
        <f>=HYPERLINK("https://www.leilaoonline.net/lote/detalhe/25779", " SEMI-REBOQUE SR/USICAMP SRCP E2 10000 12,50M, ANO 2009, UND RAFARD")</f>
      </c>
      <c r="C126" s="4" t="inlineStr">
        <is>
          <t>Não vendido</t>
        </is>
      </c>
      <c r="D126" s="4" t="inlineStr">
        <is>
          <t>16</t>
        </is>
      </c>
      <c r="E126" s="5" t="inlineStr">
        <is>
          <t>20.000,00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=HYPERLINK("https://www.leilaoonline.net/lote/detalhe/25790", "21099")</f>
      </c>
      <c r="B127" s="4" t="s">
        <f>=HYPERLINK("https://www.leilaoonline.net/lote/detalhe/25790", " SEMI-REBOQUE SR/USICAMP SRCP E2 10000  12,50M, ANO 2009, UND RAFARD")</f>
      </c>
      <c r="C127" s="4" t="inlineStr">
        <is>
          <t>Não vendido</t>
        </is>
      </c>
      <c r="D127" s="4" t="inlineStr">
        <is>
          <t>13</t>
        </is>
      </c>
      <c r="E127" s="5" t="inlineStr">
        <is>
          <t>18.500,00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=HYPERLINK("https://www.leilaoonline.net/lote/detalhe/25780", "21100")</f>
      </c>
      <c r="B128" s="4" t="s">
        <f>=HYPERLINK("https://www.leilaoonline.net/lote/detalhe/25780", " REBOQUE R/FACCHINI RF CA 8,00M CANA INTEIRA, ANO 2007, FR173811, UND RAFARD")</f>
      </c>
      <c r="C128" s="4" t="inlineStr">
        <is>
          <t>Não vendido</t>
        </is>
      </c>
      <c r="D128" s="4" t="inlineStr">
        <is>
          <t>5</t>
        </is>
      </c>
      <c r="E128" s="5" t="inlineStr">
        <is>
          <t>7.500,00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=HYPERLINK("https://www.leilaoonline.net/lote/detalhe/25788", "21102")</f>
      </c>
      <c r="B129" s="4" t="s">
        <f>=HYPERLINK("https://www.leilaoonline.net/lote/detalhe/25788", " SEMI-REBOQUE SR/USICAMP SRCP E2 1000 1250 M, ANO 2008, UND RAFARD")</f>
      </c>
      <c r="C129" s="4" t="inlineStr">
        <is>
          <t>Vendido</t>
        </is>
      </c>
      <c r="D129" s="4" t="inlineStr">
        <is>
          <t>18</t>
        </is>
      </c>
      <c r="E129" s="5" t="inlineStr">
        <is>
          <t>22.000,00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=HYPERLINK("https://www.leilaoonline.net/lote/detalhe/25786", "21104")</f>
      </c>
      <c r="B130" s="4" t="s">
        <f>=HYPERLINK("https://www.leilaoonline.net/lote/detalhe/25786", " SEMI-REBOQUE SR/USICAMP SRCP E2 10000 12,50M, ANO 2009, FR36172, UND RAFARD")</f>
      </c>
      <c r="C130" s="4" t="inlineStr">
        <is>
          <t>Vendido</t>
        </is>
      </c>
      <c r="D130" s="4" t="inlineStr">
        <is>
          <t>15</t>
        </is>
      </c>
      <c r="E130" s="5" t="inlineStr">
        <is>
          <t>24.000,00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=HYPERLINK("https://www.leilaoonline.net/lote/detalhe/25796", "21106")</f>
      </c>
      <c r="B131" s="4" t="s">
        <f>=HYPERLINK("https://www.leilaoonline.net/lote/detalhe/25796", " CAMINHÃO VW/BMB 31.320  CNC CM 6X4, ANO 2010, FR34104, UND RAFARD")</f>
      </c>
      <c r="C131" s="4" t="inlineStr">
        <is>
          <t>Vendido</t>
        </is>
      </c>
      <c r="D131" s="4" t="inlineStr">
        <is>
          <t>109</t>
        </is>
      </c>
      <c r="E131" s="5" t="inlineStr">
        <is>
          <t>67.500,00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=HYPERLINK("https://www.leilaoonline.net/lote/detalhe/25773", "21109")</f>
      </c>
      <c r="B132" s="4" t="s">
        <f>=HYPERLINK("https://www.leilaoonline.net/lote/detalhe/25773", " SEMI-REBOQUE SR/ RANDON SR CA  11,80M, ANO 2007, DOLLY, FR56243/22616, UND RAFARD")</f>
      </c>
      <c r="C132" s="4" t="inlineStr">
        <is>
          <t>Vendido</t>
        </is>
      </c>
      <c r="D132" s="4" t="inlineStr">
        <is>
          <t>33</t>
        </is>
      </c>
      <c r="E132" s="5" t="inlineStr">
        <is>
          <t>28.500,00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=HYPERLINK("https://www.leilaoonline.net/lote/detalhe/25800", "21111")</f>
      </c>
      <c r="B133" s="4" t="s">
        <f>=HYPERLINK("https://www.leilaoonline.net/lote/detalhe/25800", " SEMI-REBOQUE SR/RANDON SR CA 11,80M, ANO 2007, DOLLY, FR66143/56886, UND RAFARD")</f>
      </c>
      <c r="C133" s="4" t="inlineStr">
        <is>
          <t>Vendido</t>
        </is>
      </c>
      <c r="D133" s="4" t="inlineStr">
        <is>
          <t>28</t>
        </is>
      </c>
      <c r="E133" s="5" t="inlineStr">
        <is>
          <t>28.500,00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=HYPERLINK("https://www.leilaoonline.net/lote/detalhe/25789", "21112")</f>
      </c>
      <c r="B134" s="4" t="s">
        <f>=HYPERLINK("https://www.leilaoonline.net/lote/detalhe/25789", " SEMI-REBOQUE SR/RANDON SR CA 11,80M, ANO 2007, DOLLY, FR66147/56919, UND RAFARD")</f>
      </c>
      <c r="C134" s="4" t="inlineStr">
        <is>
          <t>Vendido</t>
        </is>
      </c>
      <c r="D134" s="4" t="inlineStr">
        <is>
          <t>24</t>
        </is>
      </c>
      <c r="E134" s="5" t="inlineStr">
        <is>
          <t>28.500,00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=HYPERLINK("https://www.leilaoonline.net/lote/detalhe/25772", "21113")</f>
      </c>
      <c r="B135" s="4" t="s">
        <f>=HYPERLINK("https://www.leilaoonline.net/lote/detalhe/25772", " CAMINHAO VW/26.220 EURO3 WORKER, ANO 2010, FR96627, CARROC. TRANSBORDO, UND RAFARD")</f>
      </c>
      <c r="C135" s="4" t="inlineStr">
        <is>
          <t>Vendido</t>
        </is>
      </c>
      <c r="D135" s="4" t="inlineStr">
        <is>
          <t>108</t>
        </is>
      </c>
      <c r="E135" s="5" t="inlineStr">
        <is>
          <t>71.500,00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=HYPERLINK("https://www.leilaoonline.net/lote/detalhe/25771", "21114")</f>
      </c>
      <c r="B136" s="4" t="s">
        <f>=HYPERLINK("https://www.leilaoonline.net/lote/detalhe/25771", " SEMI-REBOQUE SR/RANDON SR CA 11,80M, ANO 2007, DOLLY, FR56268/56997, UND RAFARD")</f>
      </c>
      <c r="C136" s="4" t="inlineStr">
        <is>
          <t>Vendido</t>
        </is>
      </c>
      <c r="D136" s="4" t="inlineStr">
        <is>
          <t>22</t>
        </is>
      </c>
      <c r="E136" s="5" t="inlineStr">
        <is>
          <t>28.000,00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=HYPERLINK("https://www.leilaoonline.net/lote/detalhe/25793", "21132")</f>
      </c>
      <c r="B137" s="4" t="s">
        <f>=HYPERLINK("https://www.leilaoonline.net/lote/detalhe/25793", " TRANSBORDO  ATA, ANO 2010, FR68036, UND RAFARD")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6.000,00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=HYPERLINK("https://www.leilaoonline.net/lote/detalhe/25785", "21133")</f>
      </c>
      <c r="B138" s="4" t="s">
        <f>=HYPERLINK("https://www.leilaoonline.net/lote/detalhe/25785", " TANQUE VINHACA PRFV 30M3 SEMI-ELIPTICO, FR67368, ( APENAS O TANQUE), UND RAFARD")</f>
      </c>
      <c r="C138" s="4" t="inlineStr">
        <is>
          <t>Não vendido</t>
        </is>
      </c>
      <c r="D138" s="4" t="inlineStr">
        <is>
          <t>59</t>
        </is>
      </c>
      <c r="E138" s="5" t="inlineStr">
        <is>
          <t>9.850,00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=HYPERLINK("https://www.leilaoonline.net/lote/detalhe/25787", "21134")</f>
      </c>
      <c r="B139" s="4" t="s">
        <f>=HYPERLINK("https://www.leilaoonline.net/lote/detalhe/25787", " SUCATA DIVERSAS: CARROCERIA CANA INT. TESOURA, CAVALETE E VIGA, S/FR, UND RAFARD")</f>
      </c>
      <c r="C139" s="4" t="inlineStr">
        <is>
          <t>Vendido</t>
        </is>
      </c>
      <c r="D139" s="4" t="inlineStr">
        <is>
          <t>24</t>
        </is>
      </c>
      <c r="E139" s="5" t="inlineStr">
        <is>
          <t>3.950,00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=HYPERLINK("https://www.leilaoonline.net/lote/detalhe/25792", "21135")</f>
      </c>
      <c r="B140" s="4" t="s">
        <f>=HYPERLINK("https://www.leilaoonline.net/lote/detalhe/25792", " CALDEIRA ZANINI 20.000KG.H, S/FR, UND RAFARD")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=HYPERLINK("https://www.leilaoonline.net/lote/detalhe/26614", "21136")</f>
      </c>
      <c r="B141" s="4" t="s">
        <f>=HYPERLINK("https://www.leilaoonline.net/lote/detalhe/26614", "58 EXTINTORES veja foto com descritivo, S/FR, UND RAFARD")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=HYPERLINK("https://www.leilaoonline.net/lote/detalhe/25819", "22067")</f>
      </c>
      <c r="B142" s="4" t="s">
        <f>=HYPERLINK("https://www.leilaoonline.net/lote/detalhe/25819", " SEMI-REBOQUE USICAMP SRCP E2 10000 12,50M CANA INTEIRA, ANO 2008, FR139628, UND S. HELENA")</f>
      </c>
      <c r="C142" s="4" t="inlineStr">
        <is>
          <t>Vendido</t>
        </is>
      </c>
      <c r="D142" s="4" t="inlineStr">
        <is>
          <t>16</t>
        </is>
      </c>
      <c r="E142" s="5" t="inlineStr">
        <is>
          <t>23.000,00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=HYPERLINK("https://www.leilaoonline.net/lote/detalhe/25825", "22068")</f>
      </c>
      <c r="B143" s="4" t="s">
        <f>=HYPERLINK("https://www.leilaoonline.net/lote/detalhe/25825", " CULTIVADOR, FR25203, UND S. HELENA")</f>
      </c>
      <c r="C143" s="4" t="inlineStr">
        <is>
          <t>Vendido</t>
        </is>
      </c>
      <c r="D143" s="4" t="inlineStr">
        <is>
          <t>39</t>
        </is>
      </c>
      <c r="E143" s="5" t="inlineStr">
        <is>
          <t>6.050,00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=HYPERLINK("https://www.leilaoonline.net/lote/detalhe/25826", "22069")</f>
      </c>
      <c r="B144" s="4" t="s">
        <f>=HYPERLINK("https://www.leilaoonline.net/lote/detalhe/25826", " COBRIDOR DE CANA DMB, FR25606, UND S. HELENA")</f>
      </c>
      <c r="C144" s="4" t="inlineStr">
        <is>
          <t>Vendido</t>
        </is>
      </c>
      <c r="D144" s="4" t="inlineStr">
        <is>
          <t>50</t>
        </is>
      </c>
      <c r="E144" s="5" t="inlineStr">
        <is>
          <t>5.100,00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=HYPERLINK("https://www.leilaoonline.net/lote/detalhe/25815", "22070")</f>
      </c>
      <c r="B145" s="4" t="s">
        <f>=HYPERLINK("https://www.leilaoonline.net/lote/detalhe/25815", " REBOQUE RODOVIARIA 7,60M, CANA INTEIRA, ANO 1987, FR56086, UND S.HELENA")</f>
      </c>
      <c r="C145" s="4" t="inlineStr">
        <is>
          <t>Vendido</t>
        </is>
      </c>
      <c r="D145" s="4" t="inlineStr">
        <is>
          <t>29</t>
        </is>
      </c>
      <c r="E145" s="5" t="inlineStr">
        <is>
          <t>11.000,00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=HYPERLINK("https://www.leilaoonline.net/lote/detalhe/25821", "22071")</f>
      </c>
      <c r="B146" s="4" t="s">
        <f>=HYPERLINK("https://www.leilaoonline.net/lote/detalhe/25821", " SUBSOLADOR, FR25659, UND S. HELENA")</f>
      </c>
      <c r="C146" s="4" t="inlineStr">
        <is>
          <t>Não vendido</t>
        </is>
      </c>
      <c r="D146" s="4" t="inlineStr">
        <is>
          <t>3</t>
        </is>
      </c>
      <c r="E146" s="5" t="inlineStr">
        <is>
          <t>1.550,00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=HYPERLINK("https://www.leilaoonline.net/lote/detalhe/25818", "22072")</f>
      </c>
      <c r="B147" s="4" t="s">
        <f>=HYPERLINK("https://www.leilaoonline.net/lote/detalhe/25818", " SEMI-REBOQUE USICAMP SRCP E2 1000 12,50M, ANO, 2008, FR56354, UND S. HELENA")</f>
      </c>
      <c r="C147" s="4" t="inlineStr">
        <is>
          <t>Não vendido</t>
        </is>
      </c>
      <c r="D147" s="4" t="inlineStr">
        <is>
          <t>13</t>
        </is>
      </c>
      <c r="E147" s="5" t="inlineStr">
        <is>
          <t>18.500,00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=HYPERLINK("https://www.leilaoonline.net/lote/detalhe/25822", "22073")</f>
      </c>
      <c r="B148" s="4" t="s">
        <f>=HYPERLINK("https://www.leilaoonline.net/lote/detalhe/25822", " IMPLEMENTO TRITURADOR DE PALHA, FR25273, UND S.HELENA")</f>
      </c>
      <c r="C148" s="4" t="inlineStr">
        <is>
          <t>Não vendido</t>
        </is>
      </c>
      <c r="D148" s="4" t="inlineStr">
        <is>
          <t>6</t>
        </is>
      </c>
      <c r="E148" s="5" t="inlineStr">
        <is>
          <t>1.500,00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=HYPERLINK("https://www.leilaoonline.net/lote/detalhe/25809", "22074")</f>
      </c>
      <c r="B149" s="4" t="s">
        <f>=HYPERLINK("https://www.leilaoonline.net/lote/detalhe/25809", " REBOQUE RANDONSP RQ CA 4E CP COM RALA , ANO 2010, FR56812,COM DOLLY S/FR, UND S. HELENA")</f>
      </c>
      <c r="C149" s="4" t="inlineStr">
        <is>
          <t>Não vendido</t>
        </is>
      </c>
      <c r="D149" s="4" t="inlineStr">
        <is>
          <t>35</t>
        </is>
      </c>
      <c r="E149" s="5" t="inlineStr">
        <is>
          <t>32.500,00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=HYPERLINK("https://www.leilaoonline.net/lote/detalhe/25828", "22075")</f>
      </c>
      <c r="B150" s="4" t="s">
        <f>=HYPERLINK("https://www.leilaoonline.net/lote/detalhe/25828", " SUCATA  PLASTICA TANQUE DIVERSOS, PEÇAS DIVERSAS E TELHAS, S/FR, UND S.HELENA")</f>
      </c>
      <c r="C150" s="4" t="inlineStr">
        <is>
          <t>Vendido</t>
        </is>
      </c>
      <c r="D150" s="4" t="inlineStr">
        <is>
          <t>6</t>
        </is>
      </c>
      <c r="E150" s="5" t="inlineStr">
        <is>
          <t>1.100,00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=HYPERLINK("https://www.leilaoonline.net/lote/detalhe/25829", "22077")</f>
      </c>
      <c r="B151" s="4" t="s">
        <f>=HYPERLINK("https://www.leilaoonline.net/lote/detalhe/25829", " 60 TUBOS DE FIBRA APROXIMADAMENTE E 2 CAPOTA, UND S. HRLRNA")</f>
      </c>
      <c r="C151" s="4" t="inlineStr">
        <is>
          <t>Vendido</t>
        </is>
      </c>
      <c r="D151" s="4" t="inlineStr">
        <is>
          <t>17</t>
        </is>
      </c>
      <c r="E151" s="5" t="inlineStr">
        <is>
          <t>7.000,00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=HYPERLINK("https://www.leilaoonline.net/lote/detalhe/25827", "22078")</f>
      </c>
      <c r="B152" s="4" t="s">
        <f>=HYPERLINK("https://www.leilaoonline.net/lote/detalhe/25827", " CARROCERIA TANQUE COMBATE INCENDIO COR CINZA, FR57506, UND S.HELENA")</f>
      </c>
      <c r="C152" s="4" t="inlineStr">
        <is>
          <t>Não vendido</t>
        </is>
      </c>
      <c r="D152" s="4" t="inlineStr">
        <is>
          <t>30</t>
        </is>
      </c>
      <c r="E152" s="5" t="inlineStr">
        <is>
          <t>6.250,00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=HYPERLINK("https://www.leilaoonline.net/lote/detalhe/25820", "22079")</f>
      </c>
      <c r="B153" s="4" t="s">
        <f>=HYPERLINK("https://www.leilaoonline.net/lote/detalhe/25820", " DOLLY RODOFORT, FR56026, (SEM DOCUMENTO), UND S.HELENA")</f>
      </c>
      <c r="C153" s="4" t="inlineStr">
        <is>
          <t>Vendido</t>
        </is>
      </c>
      <c r="D153" s="4" t="inlineStr">
        <is>
          <t>29</t>
        </is>
      </c>
      <c r="E153" s="5" t="inlineStr">
        <is>
          <t>4.950,00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=HYPERLINK("https://www.leilaoonline.net/lote/detalhe/25824", "22080")</f>
      </c>
      <c r="B154" s="4" t="s">
        <f>=HYPERLINK("https://www.leilaoonline.net/lote/detalhe/25824", " DOLLY ANTONINI, FR56961, (SEM DOCUMENTO), UND S.HELENA")</f>
      </c>
      <c r="C154" s="4" t="inlineStr">
        <is>
          <t>Não vendido</t>
        </is>
      </c>
      <c r="D154" s="4" t="inlineStr">
        <is>
          <t>19</t>
        </is>
      </c>
      <c r="E154" s="5" t="inlineStr">
        <is>
          <t>3.450,00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=HYPERLINK("https://www.leilaoonline.net/lote/detalhe/25817", "22081")</f>
      </c>
      <c r="B155" s="4" t="s">
        <f>=HYPERLINK("https://www.leilaoonline.net/lote/detalhe/25817", " TRANSBORDO SERMAG 08 T 51 2000, FR10129, UND S. HELENA")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5.750,00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=HYPERLINK("https://www.leilaoonline.net/lote/detalhe/25810", "22090")</f>
      </c>
      <c r="B156" s="4" t="s">
        <f>=HYPERLINK("https://www.leilaoonline.net/lote/detalhe/25810", " CAMINHAO VW EURO3 WORKER 26-220 6X4, ANO 2007, FR34083, UND S. HELENA")</f>
      </c>
      <c r="C156" s="4" t="inlineStr">
        <is>
          <t>Não vendido</t>
        </is>
      </c>
      <c r="D156" s="4" t="inlineStr">
        <is>
          <t>14</t>
        </is>
      </c>
      <c r="E156" s="5" t="inlineStr">
        <is>
          <t>21.000,00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=HYPERLINK("https://www.leilaoonline.net/lote/detalhe/25816", "22091")</f>
      </c>
      <c r="B157" s="4" t="s">
        <f>=HYPERLINK("https://www.leilaoonline.net/lote/detalhe/25816", " TRANSBORDO SERMAG 10 T, ANO 2007, FR55019, UND S. HELENA")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5.750,00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=HYPERLINK("https://www.leilaoonline.net/lote/detalhe/25823", "22092")</f>
      </c>
      <c r="B158" s="4" t="s">
        <f>=HYPERLINK("https://www.leilaoonline.net/lote/detalhe/25823", " SUCATA DE SONDA (CODITINI)TOMBADO DE AMOSTRA E COMANDO HRIDRÁULICO PTR, 58604/60492, UND. S.HELENA")</f>
      </c>
      <c r="C158" s="4" t="inlineStr">
        <is>
          <t>Vendido</t>
        </is>
      </c>
      <c r="D158" s="4" t="inlineStr">
        <is>
          <t>2</t>
        </is>
      </c>
      <c r="E158" s="5" t="inlineStr">
        <is>
          <t>900,00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=HYPERLINK("https://www.leilaoonline.net/lote/detalhe/25830", "22093")</f>
      </c>
      <c r="B159" s="4" t="s">
        <f>=HYPERLINK("https://www.leilaoonline.net/lote/detalhe/25830", " SUCATA DE MOVEIS 20 CADEIRAS, 3 ARMÁRIOS, 2 BEBEDOURO, 3 LUSTRE E DIVERSOS CAIBROS (sem uso), S/FR, UND S.HELENA")</f>
      </c>
      <c r="C159" s="4" t="inlineStr">
        <is>
          <t>Vendido</t>
        </is>
      </c>
      <c r="D159" s="4" t="inlineStr">
        <is>
          <t>15</t>
        </is>
      </c>
      <c r="E159" s="5" t="inlineStr">
        <is>
          <t>850,00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=HYPERLINK("https://www.leilaoonline.net/lote/detalhe/25831", "22094")</f>
      </c>
      <c r="B160" s="4" t="s">
        <f>=HYPERLINK("https://www.leilaoonline.net/lote/detalhe/25831", " SUCATA DE VÁVULAS, S/FR, EM 3 PALHETES, UND S. HELENA")</f>
      </c>
      <c r="C160" s="4" t="inlineStr">
        <is>
          <t>Vendido</t>
        </is>
      </c>
      <c r="D160" s="4" t="inlineStr">
        <is>
          <t>11</t>
        </is>
      </c>
      <c r="E160" s="5" t="inlineStr">
        <is>
          <t>1.200,00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=HYPERLINK("https://www.leilaoonline.net/lote/detalhe/25904", "22095")</f>
      </c>
      <c r="B161" s="4" t="s">
        <f>=HYPERLINK("https://www.leilaoonline.net/lote/detalhe/25904", "3 suportes de trocador, 2 talhas e 1 conjunto de placas, UND S HELENA")</f>
      </c>
      <c r="C161" s="4" t="inlineStr">
        <is>
          <t>Não vendido</t>
        </is>
      </c>
      <c r="D161" s="4" t="inlineStr">
        <is>
          <t>9</t>
        </is>
      </c>
      <c r="E161" s="5" t="inlineStr">
        <is>
          <t>1.950,00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=HYPERLINK("https://www.leilaoonline.net/lote/detalhe/25781", "23017")</f>
      </c>
      <c r="B162" s="4" t="s">
        <f>=HYPERLINK("https://www.leilaoonline.net/lote/detalhe/25781", " CAMINHÃO VW/VW 7.110 S TOCO COR BRANCA, ANO 1988, FR96321, UND B. RETIRO")</f>
      </c>
      <c r="C162" s="4" t="inlineStr">
        <is>
          <t>Vendido</t>
        </is>
      </c>
      <c r="D162" s="4" t="inlineStr">
        <is>
          <t>23</t>
        </is>
      </c>
      <c r="E162" s="5" t="inlineStr">
        <is>
          <t>29.000,00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=HYPERLINK("https://www.leilaoonline.net/lote/detalhe/25782", "24014")</f>
      </c>
      <c r="B163" s="4" t="s">
        <f>=HYPERLINK("https://www.leilaoonline.net/lote/detalhe/25782", " TRITURADOR DE PALHA TRITON, FR139927, UND B. RETIRO")</f>
      </c>
      <c r="C163" s="4" t="inlineStr">
        <is>
          <t>Não vendido</t>
        </is>
      </c>
      <c r="D163" s="4" t="inlineStr">
        <is>
          <t>63</t>
        </is>
      </c>
      <c r="E163" s="5" t="inlineStr">
        <is>
          <t>6.500,00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=HYPERLINK("https://www.leilaoonline.net/lote/detalhe/25804", "24063")</f>
      </c>
      <c r="B164" s="4" t="s">
        <f>=HYPERLINK("https://www.leilaoonline.net/lote/detalhe/25804", " TRATOR CASE MX 270 MAGNUM 4X4, ANO 2004, FR50931, UND BOM RETIRO")</f>
      </c>
      <c r="C164" s="4" t="inlineStr">
        <is>
          <t>Vendido</t>
        </is>
      </c>
      <c r="D164" s="4" t="inlineStr">
        <is>
          <t>25</t>
        </is>
      </c>
      <c r="E164" s="5" t="inlineStr">
        <is>
          <t>27.500,00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=HYPERLINK("https://www.leilaoonline.net/lote/detalhe/25811", "24066")</f>
      </c>
      <c r="B165" s="4" t="s">
        <f>=HYPERLINK("https://www.leilaoonline.net/lote/detalhe/25811", " HIDROROL METALMAG (ROLAO), FR23803, UND BOM RETIRO")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1.150,00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=HYPERLINK("https://www.leilaoonline.net/lote/detalhe/25801", "24105")</f>
      </c>
      <c r="B166" s="4" t="s">
        <f>=HYPERLINK("https://www.leilaoonline.net/lote/detalhe/25801", " TRATOR VALTRA 205I 4X4 HIFLOW, ANO 1997, FR163455, UND B. RETIRO")</f>
      </c>
      <c r="C166" s="4" t="inlineStr">
        <is>
          <t>Não vendido</t>
        </is>
      </c>
      <c r="D166" s="4" t="inlineStr">
        <is>
          <t>51</t>
        </is>
      </c>
      <c r="E166" s="5" t="inlineStr">
        <is>
          <t>40.500,00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=HYPERLINK("https://www.leilaoonline.net/lote/detalhe/25799", "24113")</f>
      </c>
      <c r="B167" s="4" t="s">
        <f>=HYPERLINK("https://www.leilaoonline.net/lote/detalhe/25799", " SUBSOLADOR ESCARIFICADOR LASER CANAVIEIRO 5 ASTES, FR103227, UND B. RETIRO")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1.150,00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=HYPERLINK("https://www.leilaoonline.net/lote/detalhe/25803", "24115")</f>
      </c>
      <c r="B168" s="4" t="s">
        <f>=HYPERLINK("https://www.leilaoonline.net/lote/detalhe/25803", " TRATOR VALTRA 205I 4X4 HIFLOW, ANO 1998, FR163453, UND B. RETIRO")</f>
      </c>
      <c r="C168" s="4" t="inlineStr">
        <is>
          <t>Não vendido</t>
        </is>
      </c>
      <c r="D168" s="4" t="inlineStr">
        <is>
          <t>54</t>
        </is>
      </c>
      <c r="E168" s="5" t="inlineStr">
        <is>
          <t>44.500,00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=HYPERLINK("https://www.leilaoonline.net/lote/detalhe/25770", "24116")</f>
      </c>
      <c r="B169" s="4" t="s">
        <f>=HYPERLINK("https://www.leilaoonline.net/lote/detalhe/25770", " CARRETA MARCA RANDON METAL TANQUE FIBRA, FR57148, UND B. RETIRO")</f>
      </c>
      <c r="C169" s="4" t="inlineStr">
        <is>
          <t>Vendido</t>
        </is>
      </c>
      <c r="D169" s="4" t="inlineStr">
        <is>
          <t>17</t>
        </is>
      </c>
      <c r="E169" s="5" t="inlineStr">
        <is>
          <t>2.750,00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=HYPERLINK("https://www.leilaoonline.net/lote/detalhe/25794", "24122")</f>
      </c>
      <c r="B170" s="4" t="s">
        <f>=HYPERLINK("https://www.leilaoonline.net/lote/detalhe/25794", " REBOQUE REB/ANTONINI 7,60M, ANO 1992, FR66034, UND B. RETIRO")</f>
      </c>
      <c r="C170" s="4" t="inlineStr">
        <is>
          <t>Não vendido</t>
        </is>
      </c>
      <c r="D170" s="4" t="inlineStr">
        <is>
          <t>2</t>
        </is>
      </c>
      <c r="E170" s="5" t="inlineStr">
        <is>
          <t>5.250,00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=HYPERLINK("https://www.leilaoonline.net/lote/detalhe/25795", "24123")</f>
      </c>
      <c r="B171" s="4" t="s">
        <f>=HYPERLINK("https://www.leilaoonline.net/lote/detalhe/25795", " REBOQUE ANTONINI, ANO 1992, FR66051, UND BOM RETIRO")</f>
      </c>
      <c r="C171" s="4" t="inlineStr">
        <is>
          <t>Não vendido</t>
        </is>
      </c>
      <c r="D171" s="4" t="inlineStr">
        <is>
          <t>5</t>
        </is>
      </c>
      <c r="E171" s="5" t="inlineStr">
        <is>
          <t>6.000,00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=HYPERLINK("https://www.leilaoonline.net/lote/detalhe/25778", "24125")</f>
      </c>
      <c r="B172" s="4" t="s">
        <f>=HYPERLINK("https://www.leilaoonline.net/lote/detalhe/25778", " REBOQUE COR AZUL ANTONINI 7,60M, ANO 1992, FR66034, UND B. RETIRO")</f>
      </c>
      <c r="C172" s="4" t="inlineStr">
        <is>
          <t>Não vendido</t>
        </is>
      </c>
      <c r="D172" s="4" t="inlineStr">
        <is>
          <t>2</t>
        </is>
      </c>
      <c r="E172" s="5" t="inlineStr">
        <is>
          <t>5.250,00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=HYPERLINK("https://www.leilaoonline.net/lote/detalhe/25775", "24126")</f>
      </c>
      <c r="B173" s="4" t="s">
        <f>=HYPERLINK("https://www.leilaoonline.net/lote/detalhe/25775", " REBOQUE REB/ANTONINI, ANO 1993, FR36041, UND B. RETIRO")</f>
      </c>
      <c r="C173" s="4" t="inlineStr">
        <is>
          <t>Não vendido</t>
        </is>
      </c>
      <c r="D173" s="4" t="inlineStr">
        <is>
          <t>2</t>
        </is>
      </c>
      <c r="E173" s="5" t="inlineStr">
        <is>
          <t>5.050,00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=HYPERLINK("https://www.leilaoonline.net/lote/detalhe/25776", "24130")</f>
      </c>
      <c r="B174" s="4" t="s">
        <f>=HYPERLINK("https://www.leilaoonline.net/lote/detalhe/25776", " CAMINHAO VW/26.220 EURO3 WORKER, ANO 2010, FR139273, UND B. RETIRO   ")</f>
      </c>
      <c r="C174" s="4" t="inlineStr">
        <is>
          <t>Vendido</t>
        </is>
      </c>
      <c r="D174" s="4" t="inlineStr">
        <is>
          <t>96</t>
        </is>
      </c>
      <c r="E174" s="5" t="inlineStr">
        <is>
          <t>62.250,00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=HYPERLINK("https://www.leilaoonline.net/lote/detalhe/25813", "24133")</f>
      </c>
      <c r="B175" s="4" t="s">
        <f>=HYPERLINK("https://www.leilaoonline.net/lote/detalhe/25813", " CARRETA DE TORTA DE FILTRO COR CINZA, FR67068, UND BOM RETIRO")</f>
      </c>
      <c r="C175" s="4" t="inlineStr">
        <is>
          <t>Vendido</t>
        </is>
      </c>
      <c r="D175" s="4" t="inlineStr">
        <is>
          <t>25</t>
        </is>
      </c>
      <c r="E175" s="5" t="inlineStr">
        <is>
          <t>4.750,00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=HYPERLINK("https://www.leilaoonline.net/lote/detalhe/25777", "24146")</f>
      </c>
      <c r="B176" s="4" t="s">
        <f>=HYPERLINK("https://www.leilaoonline.net/lote/detalhe/25777", " CAMINHAO V W EURO3 WORKER 26-220 6X4, ANO 2008/2009,  (VENDA SEM O TEANQUE), FR34088, UND BOM RETIRO")</f>
      </c>
      <c r="C176" s="4" t="inlineStr">
        <is>
          <t>Vendido</t>
        </is>
      </c>
      <c r="D176" s="4" t="inlineStr">
        <is>
          <t>65</t>
        </is>
      </c>
      <c r="E176" s="5" t="inlineStr">
        <is>
          <t>51.750,00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=HYPERLINK("https://www.leilaoonline.net/lote/detalhe/25808", "24147")</f>
      </c>
      <c r="B177" s="4" t="s">
        <f>=HYPERLINK("https://www.leilaoonline.net/lote/detalhe/25808", " CARRETA TANQUE FABR. PROPRIA, S/FR, UND BOM RETIRO")</f>
      </c>
      <c r="C177" s="4" t="inlineStr">
        <is>
          <t>Vendido</t>
        </is>
      </c>
      <c r="D177" s="4" t="inlineStr">
        <is>
          <t>12</t>
        </is>
      </c>
      <c r="E177" s="5" t="inlineStr">
        <is>
          <t>2.000,00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=HYPERLINK("https://www.leilaoonline.net/lote/detalhe/25812", "24148")</f>
      </c>
      <c r="B178" s="4" t="s">
        <f>=HYPERLINK("https://www.leilaoonline.net/lote/detalhe/25812", " ARADO, FR25613, UND BOM RETIRO")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1.150,00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=HYPERLINK("https://www.leilaoonline.net/lote/detalhe/25807", "24149")</f>
      </c>
      <c r="B179" s="4" t="s">
        <f>=HYPERLINK("https://www.leilaoonline.net/lote/detalhe/25807", " 4 SEÇÕES DE GRADE ARADORA COM 10 DISCOS CADA, S/FR, UND BOM RETIRO")</f>
      </c>
      <c r="C179" s="4" t="inlineStr">
        <is>
          <t>Vendido</t>
        </is>
      </c>
      <c r="D179" s="4" t="inlineStr">
        <is>
          <t>43</t>
        </is>
      </c>
      <c r="E179" s="5" t="inlineStr">
        <is>
          <t>8.000,00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=HYPERLINK("https://www.leilaoonline.net/lote/detalhe/25802", "24150")</f>
      </c>
      <c r="B180" s="4" t="s">
        <f>=HYPERLINK("https://www.leilaoonline.net/lote/detalhe/25802", " TRATOR VALTRA 205I 4X4 HIFLOW, ANO 2008, FR163446, UND BOM RETIRO")</f>
      </c>
      <c r="C180" s="4" t="inlineStr">
        <is>
          <t>Não vendido</t>
        </is>
      </c>
      <c r="D180" s="4" t="inlineStr">
        <is>
          <t>47</t>
        </is>
      </c>
      <c r="E180" s="5" t="inlineStr">
        <is>
          <t>41.500,00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=HYPERLINK("https://www.leilaoonline.net/lote/detalhe/25769", "24152")</f>
      </c>
      <c r="B181" s="4" t="s">
        <f>=HYPERLINK("https://www.leilaoonline.net/lote/detalhe/25769", " CAMINHÃO M.BENZ/L 2217, ANO 1987, FR139259, UND BOM RETIRO")</f>
      </c>
      <c r="C181" s="4" t="inlineStr">
        <is>
          <t>Não vendido</t>
        </is>
      </c>
      <c r="D181" s="4" t="inlineStr">
        <is>
          <t>43</t>
        </is>
      </c>
      <c r="E181" s="5" t="inlineStr">
        <is>
          <t>31.750,00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=HYPERLINK("https://www.leilaoonline.net/lote/detalhe/25798", "24153")</f>
      </c>
      <c r="B182" s="4" t="s">
        <f>=HYPERLINK("https://www.leilaoonline.net/lote/detalhe/25798", " CAMINHAO VW EUROU3 WORKER 26-220 6X4, C/ TANQUE, ANO 2010, FR52486/57504, UND BOM RETIRO")</f>
      </c>
      <c r="C182" s="4" t="inlineStr">
        <is>
          <t>Não vendido</t>
        </is>
      </c>
      <c r="D182" s="4" t="inlineStr">
        <is>
          <t>90</t>
        </is>
      </c>
      <c r="E182" s="5" t="inlineStr">
        <is>
          <t>68.000,00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=HYPERLINK("https://www.leilaoonline.net/lote/detalhe/25783", "24154")</f>
      </c>
      <c r="B183" s="4" t="s">
        <f>=HYPERLINK("https://www.leilaoonline.net/lote/detalhe/25783", " PRANCHA 2 EIXOS SR/USICAMP SRCTUS, ANO 2009, FR22892, UND BOM RETIRO")</f>
      </c>
      <c r="C183" s="4" t="inlineStr">
        <is>
          <t>Vendido</t>
        </is>
      </c>
      <c r="D183" s="4" t="inlineStr">
        <is>
          <t>76</t>
        </is>
      </c>
      <c r="E183" s="5" t="inlineStr">
        <is>
          <t>63.500,00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=HYPERLINK("https://www.leilaoonline.net/lote/detalhe/25814", "24155")</f>
      </c>
      <c r="B184" s="4" t="s">
        <f>=HYPERLINK("https://www.leilaoonline.net/lote/detalhe/25814", " SUCATA DE 7 CAVALETES, 2 SUPORTE PARA CANHÃO E 2 CABINA, S/FR, UND BOM RETIRO")</f>
      </c>
      <c r="C184" s="4" t="inlineStr">
        <is>
          <t>Vendido</t>
        </is>
      </c>
      <c r="D184" s="4" t="inlineStr">
        <is>
          <t>2</t>
        </is>
      </c>
      <c r="E184" s="5" t="inlineStr">
        <is>
          <t>900,00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=HYPERLINK("https://www.leilaoonline.net/lote/detalhe/25806", "24156")</f>
      </c>
      <c r="B185" s="4" t="s">
        <f>=HYPERLINK("https://www.leilaoonline.net/lote/detalhe/25806", " TRANSBORDO SERMAG, ANO 2009, SÉRIE 2849, FR55308, UND BOM RETIRO")</f>
      </c>
      <c r="C185" s="4" t="inlineStr">
        <is>
          <t>Vendido</t>
        </is>
      </c>
      <c r="D185" s="4" t="inlineStr">
        <is>
          <t>22</t>
        </is>
      </c>
      <c r="E185" s="5" t="inlineStr">
        <is>
          <t>11.000,00</t>
        </is>
      </c>
      <c r="F18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2026-05-16T07:53:06.00Z</dcterms:created>
  <dc:creator>Tellks Tecnologia</dc:creator>
  <cp:revision>0</cp:revision>
</cp:coreProperties>
</file>