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486ª Hasta Pública Unificada do Tribunal Regional do Trabalho da 2ª região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20/05/2019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=HYPERLINK("https://www.leilaoonline.net/lote/detalhe/26165", "001")</f>
      </c>
      <c r="B11" s="4" t="s">
        <f>=HYPERLINK("https://www.leilaoonline.net/lote/detalhe/26165", " A) O IMÓVEL DE MATRÍCULA Nº 249.870 DO 11º CARTÓRIO DE REGISTRO DE IMÓVEIS DE SÃO PAULO/SP. Nº CONTRIBUINTE: 171.203.0120-8. DESCRIÇÃO: Apartamento nº 71, localizado no 7º andar do Edifício Via Veneto, situado na Rua José de Oliveira Coelho, nº 180, esquina com a Viela 80, na Vila Andrade, 29º Subd")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560.000,00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=HYPERLINK("https://www.leilaoonline.net/lote/detalhe/26166", "002")</f>
      </c>
      <c r="B12" s="4" t="s">
        <f>=HYPERLINK("https://www.leilaoonline.net/lote/detalhe/26166", " O IMÓVEL DE MATRÍCULA Nº 5.523 DO CARTÓRIO DE REGISTRO DE IMÓVEIS DE ITAPEVI/SP. CADASTRO MUNICIPAL: 23.114.24.93.1307.00.000. DESCRIÇÃO: Um terreno urbano, designado por Chácara nº 11 da quadra G do local denominado Jardim Nova Itapevi, situado no município e comarca de Itapevi, Estado de São Paul")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182.000,00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=HYPERLINK("https://www.leilaoonline.net/lote/detalhe/26167", "003")</f>
      </c>
      <c r="B13" s="4" t="s">
        <f>=HYPERLINK("https://www.leilaoonline.net/lote/detalhe/26167", " 01 (uma) carreta de perfuração LM100 Crawlair, marca Ingersoll - Rand, série T.1490, ano 1984, avaliada em R$ 100.000,00 (cem mil reais).Certificou o oficial de justiça em 02 de maio de 2017: "em bom estado de funcionamento". Valor Total da Avaliação: R$ 100.000,00 (cem mil reais).")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=HYPERLINK("https://www.leilaoonline.net/lote/detalhe/26178", "004")</f>
      </c>
      <c r="B14" s="4" t="s">
        <f>=HYPERLINK("https://www.leilaoonline.net/lote/detalhe/26178", " Veículo PLACA KAR 6211, RENAVAM 191.543.225. CNPJ do proprietário: 49.467.962/0001-44. DESCRIÇÃO: um AUTOMÓVEL marca/modelo General Motors/Meriva Expression, na cor prata, a álcool/gasolina, ano de fabricação/modelo 2009/2010, em condições regulares de uso e conservação (laudo de 20/06/2017). OBSER")</f>
      </c>
      <c r="C14" s="4" t="inlineStr">
        <is>
          <t>Vendido</t>
        </is>
      </c>
      <c r="D14" s="4" t="inlineStr">
        <is>
          <t>1</t>
        </is>
      </c>
      <c r="E14" s="5" t="inlineStr">
        <is>
          <t>6.000,00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=HYPERLINK("https://www.leilaoonline.net/lote/detalhe/26177", "005")</f>
      </c>
      <c r="B15" s="4" t="s">
        <f>=HYPERLINK("https://www.leilaoonline.net/lote/detalhe/26177", " O IMÓVEL DE MATRÍCULA Nº 5.561 DO CARTÓRIO DE REGISTRO DE IMÓVEIS DE ITAPEVI/SP. CADASTRO MUNICIPAL: 23.123.23.89.0001.00.000. DESCRIÇÃO: Um terreno urbano, à Rua Aparício Correia de Godoy, designado como sendo o lote nº 01, destacado da Gleba 04, no Bairro Sagrado Coração, situado no município e c")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3.600.000,00</t>
        </is>
      </c>
      <c r="F15" s="4" t="inlineStr">
        <is>
          <t>10000.00</t>
        </is>
      </c>
    </row>
    <row collapsed="false" customFormat="false" customHeight="false" hidden="false" ht="12.1" outlineLevel="0" r="16">
      <c r="A16" s="5" t="s">
        <f>=HYPERLINK("https://www.leilaoonline.net/lote/detalhe/26168", "006")</f>
      </c>
      <c r="B16" s="4" t="s">
        <f>=HYPERLINK("https://www.leilaoonline.net/lote/detalhe/26168", " A) 01 (um) Reservatório de ar, de 425 litros da marca Shulz, encaixotado. Segundo certificado pelo oficial de justiça em 23 de  novembro de 2017, em bom estado de conservação. Avaliado em R$ 4.600,00 (quatro mil e seiscentos reais). B) 01 (um) Compressor de parafuso metalplan, airpower. Segundocer")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4.920,00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=HYPERLINK("https://www.leilaoonline.net/lote/detalhe/26172", "007")</f>
      </c>
      <c r="B17" s="4" t="s">
        <f>=HYPERLINK("https://www.leilaoonline.net/lote/detalhe/26172", " Veículo PLACA DYG 2591, RENAVAM 932.252.273. CNPJ do proprietário: 09.625.903/0001-32. DESCRIÇÃO: um UTILITÁRIO (Jipe) importado, marca/modelo General Motors/Tracker 2.0, na cor preta, a gasolina, ano de fabricação/modelo 2007/2008, em regular  estado de conservação, com pequena avaria na lateral t")</f>
      </c>
      <c r="C17" s="4" t="inlineStr">
        <is>
          <t>Vendido</t>
        </is>
      </c>
      <c r="D17" s="4" t="inlineStr">
        <is>
          <t>1</t>
        </is>
      </c>
      <c r="E17" s="5" t="inlineStr">
        <is>
          <t>6.600,00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=HYPERLINK("https://www.leilaoonline.net/lote/detalhe/26170", "008")</f>
      </c>
      <c r="B18" s="4" t="s">
        <f>=HYPERLINK("https://www.leilaoonline.net/lote/detalhe/26170", " A) Veículo PLACA FJY 5438, RENAVAM 558.880.347. CNPJ do proprietário: 59.647.784/0001-97. DESCRIÇÃO: um AUTOMÓVEL marca/modelo Hond/Civic EXR, na cor prata/cinza, a álcool/gasolina, ano de fabricação/modelo 2013/2014, em bom estado de conservação e funcionamento (laudo de 03/09/2018), avaliado em R")</f>
      </c>
      <c r="C18" s="4" t="inlineStr">
        <is>
          <t>Vendido</t>
        </is>
      </c>
      <c r="D18" s="4" t="inlineStr">
        <is>
          <t>94</t>
        </is>
      </c>
      <c r="E18" s="5" t="inlineStr">
        <is>
          <t>91.500,00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=HYPERLINK("https://www.leilaoonline.net/lote/detalhe/26173", "009")</f>
      </c>
      <c r="B19" s="4" t="s">
        <f>=HYPERLINK("https://www.leilaoonline.net/lote/detalhe/26173", " 01 (um) torno “CNC” marca Romi, modelo 135 RV, ano defabricação 1994, número de série 002 – 077964 – 340, em regularestado de conservação (laudo de 25/09/2018), AVALIADO em R$45.000,00 (quarenta e cinco mil reais).")</f>
      </c>
      <c r="C19" s="4" t="inlineStr">
        <is>
          <t>Lote retirado</t>
        </is>
      </c>
      <c r="D19" s="4" t="inlineStr">
        <is>
          <t>0</t>
        </is>
      </c>
      <c r="E19" s="5" t="inlineStr">
        <is>
          <t>9.000,00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=HYPERLINK("https://www.leilaoonline.net/lote/detalhe/26171", "010")</f>
      </c>
      <c r="B20" s="4" t="s">
        <f>=HYPERLINK("https://www.leilaoonline.net/lote/detalhe/26171", " 01 (dois) compressores de ar, pressão de 06 BAR, PMTA 10 BAR, volume de 250 litros, sem número de série aparente, funcionamento não testado, AVALIADOS em R$ 8.000,00 (oito mil reais).")</f>
      </c>
      <c r="C20" s="4" t="inlineStr">
        <is>
          <t>Vendido</t>
        </is>
      </c>
      <c r="D20" s="4" t="inlineStr">
        <is>
          <t>2</t>
        </is>
      </c>
      <c r="E20" s="5" t="inlineStr">
        <is>
          <t>1.750,00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=HYPERLINK("https://www.leilaoonline.net/lote/detalhe/26169", "011")</f>
      </c>
      <c r="B21" s="4" t="s">
        <f>=HYPERLINK("https://www.leilaoonline.net/lote/detalhe/26169", " Veículo PLACA BFH 1921 - Itu/SP, RENAVAM 433.556.188,chassi 9BWZZZ30ZMP230266. CPF do proprietário:803.743.286-68. DESCRIÇÃO: uma CAMINHONETE marca/modeloVolkswagen/Saveiro GL 1.8, na cor cinza, a gasolina,ano de fabricação/modelo 1991/1991, com logotipos deempresa nas laterais,pneus em estado")</f>
      </c>
      <c r="C21" s="4" t="inlineStr">
        <is>
          <t>Vendido</t>
        </is>
      </c>
      <c r="D21" s="4" t="inlineStr">
        <is>
          <t>2</t>
        </is>
      </c>
      <c r="E21" s="5" t="inlineStr">
        <is>
          <t>1.800,00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=HYPERLINK("https://www.leilaoonline.net/lote/detalhe/26175", "012")</f>
      </c>
      <c r="B22" s="4" t="s">
        <f>=HYPERLINK("https://www.leilaoonline.net/lote/detalhe/26175", " Imóvel MATRÍCULA nº 259.461 do 11º Cartório de Registro de Imóveis de São Paulo/SP. CONTRIBUINTE nº 177.029.0009-0 da Prefeitura do Município de São Paulo/SP. DESCRIÇÃO: um TERRENO situado nas Ruas Frederico Renê de Jargher, José Luiz Monteiro e José Silana, no Jardim das Camélias, bairro de Rio Bo")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720.000,00</t>
        </is>
      </c>
      <c r="F22" s="4" t="inlineStr">
        <is>
          <t>5000.00</t>
        </is>
      </c>
    </row>
    <row collapsed="false" customFormat="false" customHeight="false" hidden="false" ht="12.1" outlineLevel="0" r="23">
      <c r="A23" s="5" t="s">
        <f>=HYPERLINK("https://www.leilaoonline.net/lote/detalhe/26174", "013")</f>
      </c>
      <c r="B23" s="4" t="s">
        <f>=HYPERLINK("https://www.leilaoonline.net/lote/detalhe/26174", " O IMÓVEL DE MATRÍCULA Nº 32.658 DO CARTÓRIO DE REGISTRO DE IMÓVEIS DE COTIA/SP. CADASTRO MUNICIPAL: 13414.13.16.0006.00.000. DESCRIÇÃO: Uma área de terras situada à Estrada da Água Espraiada, no distrito de Caucaia do Alto, no município e Comarca de Cotia, Estado de São Paulo, com as seguintes conf")</f>
      </c>
      <c r="C23" s="4" t="inlineStr">
        <is>
          <t>Lote retirado</t>
        </is>
      </c>
      <c r="D23" s="4" t="inlineStr">
        <is>
          <t>0</t>
        </is>
      </c>
      <c r="E23" s="5" t="inlineStr">
        <is>
          <t>852.000,00</t>
        </is>
      </c>
      <c r="F23" s="4" t="inlineStr">
        <is>
          <t>10000.00</t>
        </is>
      </c>
    </row>
    <row collapsed="false" customFormat="false" customHeight="false" hidden="false" ht="12.1" outlineLevel="0" r="24">
      <c r="A24" s="5" t="s">
        <f>=HYPERLINK("https://www.leilaoonline.net/lote/detalhe/26180", "014")</f>
      </c>
      <c r="B24" s="4" t="s">
        <f>=HYPERLINK("https://www.leilaoonline.net/lote/detalhe/26180", " VEÍCULO DE PLACA FAQ 2494, RENAVAM: 00458537454,CHASSI: 9BD255049C8939483, CNPJ DO PROPRIETÁRIO:61.633.095/0001-75. DESCRIÇÃO: uma caminhonetemarca/modelo FIAT/FIORINO FLEX, na cor branca, álcool/gasolina,ano de fabricação/modelo 2012/2012. Conforme informação dooficial de justiça em 30 de nov")</f>
      </c>
      <c r="C24" s="4" t="inlineStr">
        <is>
          <t>Vendido</t>
        </is>
      </c>
      <c r="D24" s="4" t="inlineStr">
        <is>
          <t>3</t>
        </is>
      </c>
      <c r="E24" s="5" t="inlineStr">
        <is>
          <t>10.000,00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=HYPERLINK("https://www.leilaoonline.net/lote/detalhe/26176", "015")</f>
      </c>
      <c r="B25" s="4" t="s">
        <f>=HYPERLINK("https://www.leilaoonline.net/lote/detalhe/26176", " A) 110 (cento e dez) unidades de armação de óculos do tipo armação metálica, cada uma avaliada em R$ 300,00 trezentos reais, totalizando R$ 33.000,00 (trinta e três mil reais). B) Um Ceratometro preto, com suporte branco, com ajuste de altura, marca Bausch Lomb. Avaliado em R$ 10.000,00 (dez milre")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10.600,00</t>
        </is>
      </c>
      <c r="F25" s="4" t="inlineStr">
        <is>
          <t>400.00</t>
        </is>
      </c>
    </row>
    <row collapsed="false" customFormat="false" customHeight="false" hidden="false" ht="12.1" outlineLevel="0" r="26">
      <c r="A26" s="5" t="s">
        <f>=HYPERLINK("https://www.leilaoonline.net/lote/detalhe/26182", "016")</f>
      </c>
      <c r="B26" s="4" t="s">
        <f>=HYPERLINK("https://www.leilaoonline.net/lote/detalhe/26182", " 01 (um) tripé de sondagem a percussão SCH-80 de 6m com 2 polegadas para sondagem em solo, acompanhando o tripé: 01 sapata cortante de 2 1/2 polegadas; 01 peso para bater SPT 65 kg; 30 metros de haste SCH-80 de 1 polegada SPT 2M; 01 bomba Fal Fae 50 06 BF 002; 30 metros de revestimento para SPT de 2")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2.431,47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=HYPERLINK("https://www.leilaoonline.net/lote/detalhe/26179", "017")</f>
      </c>
      <c r="B27" s="4" t="s">
        <f>=HYPERLINK("https://www.leilaoonline.net/lote/detalhe/26179", " IMÓVEL DE MATRÍCULA Nº 9.787, DO 1º CARTÓRIO DEREGISTRODE IMÓVEIS DE SANTOS. INSCRIÇÃO Nº96.076.005.000. DESCRIÇÃO: Uma chácara sob nº 5, daQuadra M, do loteamento denominado "Chácaras Vista Linda", 2º Setor, perímetro urbano de Bertioga, fazfrente para a Estrada 4, por onde mede 20,00 metros,")</f>
      </c>
      <c r="C27" s="4" t="inlineStr">
        <is>
          <t>Lote retirado</t>
        </is>
      </c>
      <c r="D27" s="4" t="inlineStr">
        <is>
          <t>0</t>
        </is>
      </c>
      <c r="E27" s="5" t="inlineStr">
        <is>
          <t>25.000,00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=HYPERLINK("https://www.leilaoonline.net/lote/detalhe/26181", "018")</f>
      </c>
      <c r="B28" s="4" t="s">
        <f>=HYPERLINK("https://www.leilaoonline.net/lote/detalhe/26181", " A PARTE IDEAL CORRESPONDENTE A 2/3 DO IMÓVEL DEMATRÍCULA Nº 15.073 DO CARTÓRIO DE REGISTRO DE IMÓVEISDE SALTO/SP (DE PROPRIEDADE DE SOLANGE DA SILVA BARBOSAE ELISANDRO HENRIQUE BARBOSA). CADASTRO MUNICIPAL:01.03.0054.0280.0001. DESCRIÇÃO: A parte idealcorrespondente a 2/3 do terreno constituíd")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48.000,00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=HYPERLINK("https://www.leilaoonline.net/lote/detalhe/26183", "019")</f>
      </c>
      <c r="B29" s="4" t="s">
        <f>=HYPERLINK("https://www.leilaoonline.net/lote/detalhe/26183", " A METADE IDEAL DO IMÓVEL DE MATRÍCULA Nº 101.332 DO CARTÓRIO DE REGISTRO DE IMÓVEIS DE GUARUJÁ (DE PROPRIEDADE DE ELSON DALITHESI VENANCIO). CADASTRO MUNICIPAL: 1-0017-001-117. DESCRIÇÃO: A metade ideal do apartamento nº 63, localizado no 6º andar do Edifício Ibiza, Torre B, integrante do Condomíni")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150.000,00</t>
        </is>
      </c>
      <c r="F29" s="4" t="inlineStr">
        <is>
          <t>3000.00</t>
        </is>
      </c>
    </row>
    <row collapsed="false" customFormat="false" customHeight="false" hidden="false" ht="12.1" outlineLevel="0" r="30">
      <c r="A30" s="5" t="s">
        <f>=HYPERLINK("https://www.leilaoonline.net/lote/detalhe/26184", "020")</f>
      </c>
      <c r="B30" s="4" t="s">
        <f>=HYPERLINK("https://www.leilaoonline.net/lote/detalhe/26184", " IMÓVEL DE MATRÍCULA Nº 33.737 DO 2º CARTÓRIO DEREGISTRODE IMÓVEIS DE SANTOS-SP, CONTRIBUINTE:8.003.012.004. DESCRIÇÃO: O APARTAMENTO nº 14,localizado no 1º andar ou 2ºpavimento do EdifícioResidencial Itamaracá, situado à Rua República doEquador nº 31, confrontando de um lado com uma árealivre")</f>
      </c>
      <c r="C30" s="4" t="inlineStr">
        <is>
          <t>Lote retirado</t>
        </is>
      </c>
      <c r="D30" s="4" t="inlineStr">
        <is>
          <t>0</t>
        </is>
      </c>
      <c r="E30" s="5" t="inlineStr">
        <is>
          <t>206.000,00</t>
        </is>
      </c>
      <c r="F30" s="4" t="inlineStr">
        <is>
          <t>4120.00</t>
        </is>
      </c>
    </row>
    <row collapsed="false" customFormat="false" customHeight="false" hidden="false" ht="12.1" outlineLevel="0" r="31">
      <c r="A31" s="5" t="s">
        <f>=HYPERLINK("https://www.leilaoonline.net/lote/detalhe/26185", "021")</f>
      </c>
      <c r="B31" s="4" t="s">
        <f>=HYPERLINK("https://www.leilaoonline.net/lote/detalhe/26185", " Imóvel MATRÍCULA nº 28.253 do 1º Cartório de RegistrodeImóveis de Cotia/SP. INSCRIÇÃO FISCAL nº13264.44.43.0565.00.000 da Prefeitura do Município deVargem Grande Paulista/SP. DESCRIÇÃO: um IMÓVEL URBANO,localizado na Rua Zínia, nº 180, Narita Garden, VargemGrande Paulista, SP, constituído por ")</f>
      </c>
      <c r="C31" s="4" t="inlineStr">
        <is>
          <t>Lote retirado</t>
        </is>
      </c>
      <c r="D31" s="4" t="inlineStr">
        <is>
          <t>0</t>
        </is>
      </c>
      <c r="E31" s="5" t="inlineStr">
        <is>
          <t>180.000,00</t>
        </is>
      </c>
      <c r="F31" s="4" t="inlineStr">
        <is>
          <t>3600.00</t>
        </is>
      </c>
    </row>
    <row collapsed="false" customFormat="false" customHeight="false" hidden="false" ht="12.1" outlineLevel="0" r="32">
      <c r="A32" s="5" t="s">
        <f>=HYPERLINK("https://www.leilaoonline.net/lote/detalhe/26188", "022")</f>
      </c>
      <c r="B32" s="4" t="s">
        <f>=HYPERLINK("https://www.leilaoonline.net/lote/detalhe/26188", " PARTE IDEAL DE PROPRIEDADE DE APARECIDA MARIA PESSUTODASILVA EQUIVALENTE A 1.500M² DO IMÓVEL DE MATRÍCULA Nº47.008, DO REGISTRO DE IMÓVEIS E ANEXOS DE TATUÍ.INSCRIÇÃO Nº 0923.0148. DESCRIÇÃO: Parte ideal de1.500m² de um lote de terreno sob o nº 19 da quadra Z,do Loteamento denominado Nova Tatu")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300.000,00</t>
        </is>
      </c>
      <c r="F32" s="4" t="inlineStr">
        <is>
          <t>5000.00</t>
        </is>
      </c>
    </row>
    <row collapsed="false" customFormat="false" customHeight="false" hidden="false" ht="12.1" outlineLevel="0" r="33">
      <c r="A33" s="5" t="s">
        <f>=HYPERLINK("https://www.leilaoonline.net/lote/detalhe/26187", "023")</f>
      </c>
      <c r="B33" s="4" t="s">
        <f>=HYPERLINK("https://www.leilaoonline.net/lote/detalhe/26187", " A) Veículo PLACA BSG 1195 - Guarujá/SP, RENAVAM644.210.222. CNPJ do proprietário: 12.656.733/0001-68.DESCRIÇÃO: um SEMI-REBOQUE marca/modelo REB/Randon RQBSCO, na cor azul, ano de fabricação/modelo 1995/1996,tipo "Chassi Porta Conteiner", com bastante ferrugem(laudo de 23/05/2018). OBSERVAÇÕES")</f>
      </c>
      <c r="C33" s="4" t="inlineStr">
        <is>
          <t>Lote retirado</t>
        </is>
      </c>
      <c r="D33" s="4" t="inlineStr">
        <is>
          <t>0</t>
        </is>
      </c>
      <c r="E33" s="5" t="inlineStr">
        <is>
          <t>33.000,00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=HYPERLINK("https://www.leilaoonline.net/lote/detalhe/26186", "024")</f>
      </c>
      <c r="B34" s="4" t="s">
        <f>=HYPERLINK("https://www.leilaoonline.net/lote/detalhe/26186", " O IMÓVEL DE MATRÍCULA Nº 25.467 DO 2º CARTÓRIO DE REGISTRO DE IMÓVEIS DE SANTOS/SP. CADASTRO MUNICIPAL: 46.060.002.011. DESCRIÇÃO: O apartamento nº 33 do tipo A.3-1, localizado no 3º andar do edifício situado à Rua Guedes Coelho nº 47, no Condomínio L do Conjunto Residencial Ana Costa, contendo a á")</f>
      </c>
      <c r="C34" s="4" t="inlineStr">
        <is>
          <t>Vendido</t>
        </is>
      </c>
      <c r="D34" s="4" t="inlineStr">
        <is>
          <t>1</t>
        </is>
      </c>
      <c r="E34" s="5" t="inlineStr">
        <is>
          <t>150.000,00</t>
        </is>
      </c>
      <c r="F34" s="4" t="inlineStr">
        <is>
          <t>3000.00</t>
        </is>
      </c>
    </row>
    <row collapsed="false" customFormat="false" customHeight="false" hidden="false" ht="12.1" outlineLevel="0" r="35">
      <c r="A35" s="5" t="s">
        <f>=HYPERLINK("https://www.leilaoonline.net/lote/detalhe/26189", "025")</f>
      </c>
      <c r="B35" s="4" t="s">
        <f>=HYPERLINK("https://www.leilaoonline.net/lote/detalhe/26189", " 01 (uma) serra mármore, marca MAQFORT, modelo SRG, motor 10cv, motor elevação 2cv, motor movimentação 1/2cv - trifásica, com base monobloco 6 metros de comprimento. De acordo com informações do oficial de justiça em 07/11/2018: "funcionando".Avaliação R$ 30.000,00 (trinta mil reais).")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=HYPERLINK("https://www.leilaoonline.net/lote/detalhe/26192", "026")</f>
      </c>
      <c r="B36" s="4" t="s">
        <f>=HYPERLINK("https://www.leilaoonline.net/lote/detalhe/26192", " A) Veículo PLACA GBU 9777, RENAVAM 01.132.515.944. CNPJ do proprietário: 02.498.597/0001-71. DESCRIÇÃO: um AUTOMÓVEL marca/modelo Honda/Fit Personal, na cor prata, a álcool/gasolina, ano de fabricação/modelo 2017/2018, em ótimo estado de conservação (laudo de 27/11/2018). Avaliação: R$ 58.000,00; B")</f>
      </c>
      <c r="C36" s="4" t="inlineStr">
        <is>
          <t>Lote retirado</t>
        </is>
      </c>
      <c r="D36" s="4" t="inlineStr">
        <is>
          <t>0</t>
        </is>
      </c>
      <c r="E36" s="5" t="inlineStr">
        <is>
          <t>39.000,00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=HYPERLINK("https://www.leilaoonline.net/lote/detalhe/26190", "027")</f>
      </c>
      <c r="B37" s="4" t="s">
        <f>=HYPERLINK("https://www.leilaoonline.net/lote/detalhe/26190", " VEÍCULO DE PLACA BTA 3633, RENAVAM: 00420719636. CNPJDOPROPRIETÁRIO: 67.476.333/0001-62. DESCRIÇÃO: umcaminhãomarca/modelo M.BENZ/L 1113, na cor vermelha,diesel, anode fabricação/modelo 1972/1972. Segundoinformações do oficial de justiça em 29/01/2019: "Estadogeral do veículo: necessita reform")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3.600,00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=HYPERLINK("https://www.leilaoonline.net/lote/detalhe/26196", "028")</f>
      </c>
      <c r="B38" s="4" t="s">
        <f>=HYPERLINK("https://www.leilaoonline.net/lote/detalhe/26196", " VEÍCULO PLACA EMF8841. RENAVAM: 195637259. CHASSI:8AC903616AEO24179. CNPJ DO PROPRIETÁRIO:68.877.687/0001-81. DESCRIÇÃO: 01 veículo marca/modelo:I/M.BENZ 311 CDI STREET C, tipo: caminhonete, cor branca,ano/modelo: 2009/2010, combustível: diesel. Certificou o oficial dejustiça em 22 de fevereir")</f>
      </c>
      <c r="C38" s="4" t="inlineStr">
        <is>
          <t>Lote retirado</t>
        </is>
      </c>
      <c r="D38" s="4" t="inlineStr">
        <is>
          <t>0</t>
        </is>
      </c>
      <c r="E38" s="5" t="inlineStr">
        <is>
          <t>21.000,00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=HYPERLINK("https://www.leilaoonline.net/lote/detalhe/26195", "029")</f>
      </c>
      <c r="B39" s="4" t="s">
        <f>=HYPERLINK("https://www.leilaoonline.net/lote/detalhe/26195", " FRAÇÃO IDEAL de propriedade de GIUSEPPE ANTONINI, CPF101.193.538-49, E DE SANTE ANTONINI, CPF681.767.838-20,equivalente a 2/3 (66,66666%) do imóvelMATRÍCULA nº 55.248 do 1º Cartório de Registro deImóveis de Guarulhos/SP. INSCRIÇÃO FISCAL nº094.34.63.0166.00.000 da Prefeitura do Município deGu")</f>
      </c>
      <c r="C39" s="4" t="inlineStr">
        <is>
          <t>Vendido</t>
        </is>
      </c>
      <c r="D39" s="4" t="inlineStr">
        <is>
          <t>1</t>
        </is>
      </c>
      <c r="E39" s="5" t="inlineStr">
        <is>
          <t>140.000,00</t>
        </is>
      </c>
      <c r="F39" s="4" t="inlineStr">
        <is>
          <t>2000.00</t>
        </is>
      </c>
    </row>
    <row collapsed="false" customFormat="false" customHeight="false" hidden="false" ht="12.1" outlineLevel="0" r="40">
      <c r="A40" s="5" t="s">
        <f>=HYPERLINK("https://www.leilaoonline.net/lote/detalhe/26194", "030")</f>
      </c>
      <c r="B40" s="4" t="s">
        <f>=HYPERLINK("https://www.leilaoonline.net/lote/detalhe/26194", " IMÓVEL DE MATRÍCULA Nº 28.366, DO CARTÓRIO DE REGISTRODE IMÓVEIS E ANEXOS DE SANTA ISABEL. INSCRIÇÃO NºNE21091304. DESCRIÇÃO: Um lote de terreno sob o nº 10daquadra 15, do Loteamento denominado "Mirante doArujá", situado em Arujá, com as seguintes medidas econfrontações: mede 10,00m de frente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=HYPERLINK("https://www.leilaoonline.net/lote/detalhe/26191", "031")</f>
      </c>
      <c r="B41" s="4" t="s">
        <f>=HYPERLINK("https://www.leilaoonline.net/lote/detalhe/26191", " IMÓVEL DE MATRÍCULA Nº 10.935, DO 1º CARTÓRIO DEREGISTRO DE IMÓVEIS DE GUARULHOS. INSCRIÇÃO Nº111.43.70.0174.00.000. DESCRIÇÃO: UM TERRENO situado àRua C (atualmente Rua Soldado Waldemar RozendoMedeiros), constituído pelo lote 4/A, da quadra 5/B, doloteamento antigo da Vila São João, perímetro")</f>
      </c>
      <c r="C41" s="4" t="inlineStr">
        <is>
          <t>Vendido</t>
        </is>
      </c>
      <c r="D41" s="4" t="inlineStr">
        <is>
          <t>24</t>
        </is>
      </c>
      <c r="E41" s="5" t="inlineStr">
        <is>
          <t>176.000,00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=HYPERLINK("https://www.leilaoonline.net/lote/detalhe/26193", "032")</f>
      </c>
      <c r="B42" s="4" t="s">
        <f>=HYPERLINK("https://www.leilaoonline.net/lote/detalhe/26193", " IMÓVEL DE MATRÍCULA 16.532, DO CARTÓRIO DE REGISTRO DE IMÓVEIS DE COTIA. INSCRIÇÃO FISCAL nº 23.134.43.92.0258.00.000. DESCRIÇÃO: um PRÉDIO e respectivo TERRENO, este designado por lote nº 02 da quadra nº 47 do loteamento denominado TRANSURB, situado no distrito e município de Itapevi, comarca de C")</f>
      </c>
      <c r="C42" s="4" t="inlineStr">
        <is>
          <t>Lote retirado</t>
        </is>
      </c>
      <c r="D42" s="4" t="inlineStr">
        <is>
          <t>1</t>
        </is>
      </c>
      <c r="E42" s="5" t="inlineStr">
        <is>
          <t>201.000,00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=HYPERLINK("https://www.leilaoonline.net/lote/detalhe/26197", "033")</f>
      </c>
      <c r="B43" s="4" t="s">
        <f>=HYPERLINK("https://www.leilaoonline.net/lote/detalhe/26197", " IMÓVEL DE MATRÍCULA Nº 76.635 DO 8º CARTÓRIO DEREGISTRO DE IMÓVEIS DE SÃO PAULO, CONTRIBUINTE:307.061.0057-0 (atual parte do imóvel). DESCRIÇÃO: Um terrenosituado na rua ou avenida Guilhermina Vieira, constituído pelo lote Bda quadra 7, Vila Regina, no 4º Subdistrito – Nossa Senhora do Ó,medin")</f>
      </c>
      <c r="C43" s="4" t="inlineStr">
        <is>
          <t>Vendido</t>
        </is>
      </c>
      <c r="D43" s="4" t="inlineStr">
        <is>
          <t>1</t>
        </is>
      </c>
      <c r="E43" s="5" t="inlineStr">
        <is>
          <t>300.000,00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=HYPERLINK("https://www.leilaoonline.net/lote/detalhe/26199", "034")</f>
      </c>
      <c r="B44" s="4" t="s">
        <f>=HYPERLINK("https://www.leilaoonline.net/lote/detalhe/26199", " Imóvel MATRÍCULA nº 20.700 do 1º Cartório de Registro deImóveis de Santos/SP. INSCRIÇÃO FISCAL nº 98.104.155.000 daPrefeitura do Município de Bertioga/SP. DESCRIÇÃO: o LOTE DETERRENO nº 02, da quadra UB, situado na Praça de retorno da ruaUB, no loteamento denominado Guaratuba II, em Bertioga/SP")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64.000,00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=HYPERLINK("https://www.leilaoonline.net/lote/detalhe/26198", "035")</f>
      </c>
      <c r="B45" s="4" t="s">
        <f>=HYPERLINK("https://www.leilaoonline.net/lote/detalhe/26198", " IMÓVEL DE MATRÍCULA Nº 52.348 DO 1º CARTÓRIO DEREGISTRO DE IMÓVEIS DE SÃO PAULO, CONTRIBUINTE:038.069.0240-2 (Av.04). DESCRIÇÃO: O APARTAMENTO Nº 26 no2º andar do EDIFÍCIO LIFE CENTER III na rua Vergueiro, nº 2.009e rua Dr. Nicolau de Souza Queiroz nº 406, no 9º subdistrito – VilaMariana, com ")</f>
      </c>
      <c r="C45" s="4" t="inlineStr">
        <is>
          <t>Lote retirado</t>
        </is>
      </c>
      <c r="D45" s="4" t="inlineStr">
        <is>
          <t>0</t>
        </is>
      </c>
      <c r="E45" s="5" t="inlineStr">
        <is>
          <t>172.000,00</t>
        </is>
      </c>
      <c r="F45" s="4" t="inlineStr">
        <is>
          <t>3000.00</t>
        </is>
      </c>
    </row>
    <row collapsed="false" customFormat="false" customHeight="false" hidden="false" ht="12.1" outlineLevel="0" r="46">
      <c r="A46" s="5" t="s">
        <f>=HYPERLINK("https://www.leilaoonline.net/lote/detalhe/26202", "036")</f>
      </c>
      <c r="B46" s="4" t="s">
        <f>=HYPERLINK("https://www.leilaoonline.net/lote/detalhe/26202", " IMÓVEL DE MATRÍCULA 94.761, DO 9º CARTÓRIO DEREGISTRO DE IMÓVEIS DE SÃO PAULO. CONTRIBUINTE nº056.194.0016-6. DESCRIÇÃO: Uma casa e seu terreno situado aRua Coronel Marques, nºs 458 e 458-A, antiga Rua dos Operários,nº 16, no Tatuapé, medindo 7,50m de frente por 60,00m da frenteaos fundos, enc")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357.500,00</t>
        </is>
      </c>
      <c r="F46" s="4" t="inlineStr">
        <is>
          <t>3000.00</t>
        </is>
      </c>
    </row>
    <row collapsed="false" customFormat="false" customHeight="false" hidden="false" ht="12.1" outlineLevel="0" r="47">
      <c r="A47" s="5" t="s">
        <f>=HYPERLINK("https://www.leilaoonline.net/lote/detalhe/26200", "037")</f>
      </c>
      <c r="B47" s="4" t="s">
        <f>=HYPERLINK("https://www.leilaoonline.net/lote/detalhe/26200", " IMÓVEL DE MATRÍCULA Nº 29.126, DO 2º CARTÓRIO DEREGISTRO DE IMÓVEIS DE SÃO BERNARDO DO CAMPO.INSCRIÇÃO Nº 520.003.024.000 (referente também aos imóveis dematrículas números 29.127, 29.128 e 29.129 do mesmo CRI).DESCRIÇÃO: um PRÉDIO sob o nº 800, e seu respectivoTERRENO localizado à Estrada Mar")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500.000,00</t>
        </is>
      </c>
      <c r="F47" s="4" t="inlineStr">
        <is>
          <t>10000.00</t>
        </is>
      </c>
    </row>
    <row collapsed="false" customFormat="false" customHeight="false" hidden="false" ht="12.1" outlineLevel="0" r="48">
      <c r="A48" s="5" t="s">
        <f>=HYPERLINK("https://www.leilaoonline.net/lote/detalhe/26201", "038")</f>
      </c>
      <c r="B48" s="4" t="s">
        <f>=HYPERLINK("https://www.leilaoonline.net/lote/detalhe/26201", " Imóvel MATRÍCULA nº 60.645 do 2º Cartório de Registro deImóveis de Mogi das Cruzes/SP. CONTRIBUINTE nº38.045.021.000 da Prefeitura Municipal de Mogi das Cruzes/SP.DESCRIÇÃO: um TERRENO e respectiva EDIFICAÇÃO, sendo oterreno composto do lote nº 21 da Quadra nº 45, do loteamentoCidade Parquelân")</f>
      </c>
      <c r="C48" s="4" t="inlineStr">
        <is>
          <t>Lote retirado</t>
        </is>
      </c>
      <c r="D48" s="4" t="inlineStr">
        <is>
          <t>0</t>
        </is>
      </c>
      <c r="E48" s="5" t="inlineStr">
        <is>
          <t>600.000,00</t>
        </is>
      </c>
      <c r="F48" s="4" t="inlineStr">
        <is>
          <t>5000.00</t>
        </is>
      </c>
    </row>
    <row collapsed="false" customFormat="false" customHeight="false" hidden="false" ht="12.1" outlineLevel="0" r="49">
      <c r="A49" s="5" t="s">
        <f>=HYPERLINK("https://www.leilaoonline.net/lote/detalhe/26203", "039")</f>
      </c>
      <c r="B49" s="4" t="s">
        <f>=HYPERLINK("https://www.leilaoonline.net/lote/detalhe/26203", " IMÓVEL DE MATRÍCULA Nº 139.127 DO 18º CARTÓRIO DEREGISTRO DE IMÓVEIS DE SÃO PAULO. CONTRIBUINTE:171.180.0049-2. DESCRIÇÃO: O apartamento nº 122, localizado n12º andar ou 14º pavimento do Edifício The Quality Morumbi,situado à Rua Doutor James Ferraz Alvim, nº 42, no 13º Subdistrito,Butantã, co")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504.000,00</t>
        </is>
      </c>
      <c r="F49" s="4" t="inlineStr">
        <is>
          <t>5000.00</t>
        </is>
      </c>
    </row>
    <row collapsed="false" customFormat="false" customHeight="false" hidden="false" ht="12.1" outlineLevel="0" r="50">
      <c r="A50" s="5" t="s">
        <f>=HYPERLINK("https://www.leilaoonline.net/lote/detalhe/26204", "040")</f>
      </c>
      <c r="B50" s="4" t="s">
        <f>=HYPERLINK("https://www.leilaoonline.net/lote/detalhe/26204", " IMÓVEL DE MATRÍCULA Nº 21.379 DO 4º CARTÓRIO DEREGISTRO DE IMÓVEIS DE SÃO PAULO, CONTRIBUINTE: 016033-0008/2. DESCRIÇÃO: Uma casa residencial e seu respectivoterreno, situado à Rua Rússia nº 82, antigos nºs. 1062 e 1064, no28º subdistrito Jardim Paulista, medindo o terreno, que é constituídodo")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6.400.000,00</t>
        </is>
      </c>
      <c r="F50" s="4" t="inlineStr">
        <is>
          <t>10000.00</t>
        </is>
      </c>
    </row>
    <row collapsed="false" customFormat="false" customHeight="false" hidden="false" ht="12.1" outlineLevel="0" r="51">
      <c r="A51" s="5" t="s">
        <f>=HYPERLINK("https://www.leilaoonline.net/lote/detalhe/26206", "041")</f>
      </c>
      <c r="B51" s="4" t="s">
        <f>=HYPERLINK("https://www.leilaoonline.net/lote/detalhe/26206", " Veículo PLACA NDY 5169 – Porto Velho/RO, RENAVAM115.452.117, chassi 9BM953049B633521. CNPJ do proprietário:04.281.036/0001-41. DESCRIÇÃO: um CAMINHÃO marca/modeloMercedes Benz/L 1620, na cor branca, a diesel, ano defabricação/modelo 2008/2009, fora de funcionamento, com as laterais e o para cho")</f>
      </c>
      <c r="C51" s="4" t="inlineStr">
        <is>
          <t>Vendido</t>
        </is>
      </c>
      <c r="D51" s="4" t="inlineStr">
        <is>
          <t>20</t>
        </is>
      </c>
      <c r="E51" s="5" t="inlineStr">
        <is>
          <t>42.000,00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=HYPERLINK("https://www.leilaoonline.net/lote/detalhe/26205", "042")</f>
      </c>
      <c r="B52" s="4" t="s">
        <f>=HYPERLINK("https://www.leilaoonline.net/lote/detalhe/26205", " VEÍCULO DE PLACA FBD 1616, RENAVAM: 00623791331, CHASSI: VF1C06305RF080036, CPF DO PROPRIETÁRIO: 215.718.148-25. DESCRIÇÃO: um automóvel marca/modelo IMP/RENAULT TWINGO, na cor azul, gasolina, ano de fabricação/modelo 1994/1994. Conforme informação do oficial de justiça em 28 de fevereiro de 2018: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=HYPERLINK("https://www.leilaoonline.net/lote/detalhe/26209", "043")</f>
      </c>
      <c r="B53" s="4" t="s">
        <f>=HYPERLINK("https://www.leilaoonline.net/lote/detalhe/26209", " Veículo PLACA DSI 4422 – Mogi das Cruzes/SP, RENAVAM884.122.476, chassi JMYLYV77W6JA00180. CNPJ do proprietário:15.103.438/0001-72. DESCRIÇÃO: um UTILITÁRIO importado,marca/modelo MMC/Pajero HPE 3.8 G, na cor prata, a gasolina,ano de fabricação/modelo 2006/2006, em bom estado deconservação, em")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17.400,00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=HYPERLINK("https://www.leilaoonline.net/lote/detalhe/26207", "044")</f>
      </c>
      <c r="B54" s="4" t="s">
        <f>=HYPERLINK("https://www.leilaoonline.net/lote/detalhe/26207", " VEÍCULO PLACA: DOR-0236/SP. RENAVAM: 829.609.881.CHASSI: 935CHRFN04B505352. CNPJ/CPF DO PROPRIETÁRIO:324.884.068-48. DESCRIÇÃO: 01 (um) veículo Citroen, XSaraPicasso GXS, ano de fábrica e modelo 2004, gasolina, cor prata..OBSERVAÇÕES: 1)Conforme informação prestada pelo oficial dejustiça em 20")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4.170,00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=HYPERLINK("https://www.leilaoonline.net/lote/detalhe/26208", "045")</f>
      </c>
      <c r="B55" s="4" t="s">
        <f>=HYPERLINK("https://www.leilaoonline.net/lote/detalhe/26208", " Veículo PLACA HXR 3979 – Juazeiro do Norte/CE, RENAVAM792.806.719, chassi 9BWBD72S22R222855. CNPJ do proprietário:03.686.726/0001-18. DESCRIÇÃO: um CAMINHÃO marca/modeloVolkswagen/13.150, na cor branca, a diesel, ano defabricação/modelo 2002/2002, em regular estado de conservação(laudo de 12/1")</f>
      </c>
      <c r="C55" s="4" t="inlineStr">
        <is>
          <t>Lote retirado</t>
        </is>
      </c>
      <c r="D55" s="4" t="inlineStr">
        <is>
          <t>5</t>
        </is>
      </c>
      <c r="E55" s="5" t="inlineStr">
        <is>
          <t>15.289,00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=HYPERLINK("https://www.leilaoonline.net/lote/detalhe/26210", "046")</f>
      </c>
      <c r="B56" s="4" t="s">
        <f>=HYPERLINK("https://www.leilaoonline.net/lote/detalhe/26210", " 2.133 (duas mil e cento e trinta e três) botijões degás GLP, tipo P-13, vazios, em bom estado de conservação,pertencentes ao estoque rotativo da empresa executada,avaliados em R$ 177.039,00 (cento e setenta e sete mile   trinta e nove reais)")</f>
      </c>
      <c r="C56" s="4" t="inlineStr">
        <is>
          <t>Vendido</t>
        </is>
      </c>
      <c r="D56" s="4" t="inlineStr">
        <is>
          <t>84</t>
        </is>
      </c>
      <c r="E56" s="5" t="inlineStr">
        <is>
          <t>115.500,00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=HYPERLINK("https://www.leilaoonline.net/lote/detalhe/26211", "047")</f>
      </c>
      <c r="B57" s="4" t="s">
        <f>=HYPERLINK("https://www.leilaoonline.net/lote/detalhe/26211", " 01 (uma) geladeira marca Cônsul, modelo Duplex 340, nacor bege, em bom estado de conservação, avaliada em R$700,00 (setecentos reais).")</f>
      </c>
      <c r="C57" s="4" t="inlineStr">
        <is>
          <t>Vendido</t>
        </is>
      </c>
      <c r="D57" s="4" t="inlineStr">
        <is>
          <t>1</t>
        </is>
      </c>
      <c r="E57" s="5" t="inlineStr">
        <is>
          <t>140,00</t>
        </is>
      </c>
      <c r="F57" s="4" t="inlineStr">
        <is>
          <t>20.00</t>
        </is>
      </c>
    </row>
    <row collapsed="false" customFormat="false" customHeight="false" hidden="false" ht="12.1" outlineLevel="0" r="58">
      <c r="A58" s="5" t="s">
        <f>=HYPERLINK("https://www.leilaoonline.net/lote/detalhe/26212", "048")</f>
      </c>
      <c r="B58" s="4" t="s">
        <f>=HYPERLINK("https://www.leilaoonline.net/lote/detalhe/26212", " 01 (um) Torno frontal Bifuso CNC, marca Pittler, mod.Petra 2, 250/2, cor bege, Comando Siemens 805. Segundocertificado pelo oficial de justiça em 29 de junho de2018, em regular estado. Avaliado em R$ 480.0000,00(quatrocentos e oitenta mil reais)")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96.000,00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=HYPERLINK("https://www.leilaoonline.net/lote/detalhe/26213", "049")</f>
      </c>
      <c r="B59" s="4" t="s">
        <f>=HYPERLINK("https://www.leilaoonline.net/lote/detalhe/26213", " A) 01 (uma) injetora oriente, modelo IHP 180/350, série especial,número 504, capacidade 350 cm³, press. 1750 kg/cm², ano defabricação 1976, com motor Búfalo carc. T286T-P/ 20/nº2_8615-4,Reg. Contínuo, Isol Classe B, 220/380 Volts, CV 30, fases 3 fs, A 60Hz 78,0/45,1, RPM 1760, cat. B. Avaliação")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10.200,00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=HYPERLINK("https://www.leilaoonline.net/lote/detalhe/26214", "050")</f>
      </c>
      <c r="B60" s="4" t="s">
        <f>=HYPERLINK("https://www.leilaoonline.net/lote/detalhe/26214", " 01 (um) trator de fabricação chinesa, modelo TS-254, TractorModel. De acordo com informações do oficial de justiça em19/11/2018: "bem aparentemente em bom estado de conservação eem funcionamento, potência aproximada de 25HP (segundoinformações do Sr. Júnior)". Avaliação: R$ 40.000,00 (quarenta ")</f>
      </c>
      <c r="C60" s="4" t="inlineStr">
        <is>
          <t>Lote retirado</t>
        </is>
      </c>
      <c r="D60" s="4" t="inlineStr">
        <is>
          <t>0</t>
        </is>
      </c>
      <c r="E60" s="5" t="inlineStr">
        <is>
          <t>8.000,00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=HYPERLINK("https://www.leilaoonline.net/lote/detalhe/26215", "051")</f>
      </c>
      <c r="B61" s="4" t="s">
        <f>=HYPERLINK("https://www.leilaoonline.net/lote/detalhe/26215", " A) 02 (duas) máquinas tipo “banco de cilindro” (para trituração detrigo), marca Simon, identificação R 1 A - 1, patrimônio nº 12, e T 4G - 1, patrimônio nº 09, aparentemente em razoável estado deconservação (conforme certificado pelo Oficial de Justiça, foi-lheinformado que máquinas estão funci")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62.000,00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=HYPERLINK("https://www.leilaoonline.net/lote/detalhe/26217", "052")</f>
      </c>
      <c r="B62" s="4" t="s">
        <f>=HYPERLINK("https://www.leilaoonline.net/lote/detalhe/26217", " A) 01 (uma) impressora Off Set, “mono”, preparada paranumeração, marca Heidelberg, modelo GTO 46, nº da máquina:665638, na cor grafite, em bom estado de conservação efuncionamento, avaliada em R$ 20.000,00;B) 01 (uma) impressora Off Set, “mono”, preparada paranumeração, marca Heidelberg, model")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10.000,00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=HYPERLINK("https://www.leilaoonline.net/lote/detalhe/26216", "053")</f>
      </c>
      <c r="B63" s="4" t="s">
        <f>=HYPERLINK("https://www.leilaoonline.net/lote/detalhe/26216", " A) 01 (um) motor de barco, marca Evinrude, com 15hp,mo-delo SE 15BAL, série 8723502, avaliado em R$6.000,00; B) 01 (um) motor de barco, marca Yamaha, com40hp, mode-lo 40XMH, série 66TS005642, avaliado em R$16.000,00. OBSERVAÇÃO: Ambos os bens aparentam estar embom estado de conservação. TOTAL ")</f>
      </c>
      <c r="C63" s="4" t="inlineStr">
        <is>
          <t>Vendido</t>
        </is>
      </c>
      <c r="D63" s="4" t="inlineStr">
        <is>
          <t>3</t>
        </is>
      </c>
      <c r="E63" s="5" t="inlineStr">
        <is>
          <t>6.100,00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=HYPERLINK("https://www.leilaoonline.net/lote/detalhe/26226", "054")</f>
      </c>
      <c r="B64" s="4" t="s">
        <f>=HYPERLINK("https://www.leilaoonline.net/lote/detalhe/26226", " A) 01 (uma) serra circular de alumínio, marca Makita, em estadoregular, avaliada em R$ 900,00;B) 01 (uma) pistola de pintura, marca Wagner, com defeito, avaliadaem R$ 180,00;C) 01 (uma) parafusadeira, marca Makita, em estado regular,avaliada em R$ 250,00;D) 01 (um) jogo de chaves diversas, ma")</f>
      </c>
      <c r="C64" s="4" t="inlineStr">
        <is>
          <t>Vendido</t>
        </is>
      </c>
      <c r="D64" s="4" t="inlineStr">
        <is>
          <t>1</t>
        </is>
      </c>
      <c r="E64" s="5" t="inlineStr">
        <is>
          <t>508,00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=HYPERLINK("https://www.leilaoonline.net/lote/detalhe/26219", "055")</f>
      </c>
      <c r="B65" s="4" t="s">
        <f>=HYPERLINK("https://www.leilaoonline.net/lote/detalhe/26219", "  01 (uma) máquina seladora automática, Badlin, cop. 1100 x 4200,selagem de produtos de 90 cm de largura, por 30 cm de altura, porcomprimento variável, produção contínua com esteira e forno paraselagem, avaliada em R$ 65.000,00 (sessenta e cinco mil reais).Certificou o oficial de justiça em 07 d")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13.000,00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=HYPERLINK("https://www.leilaoonline.net/lote/detalhe/26220", "056")</f>
      </c>
      <c r="B66" s="4" t="s">
        <f>=HYPERLINK("https://www.leilaoonline.net/lote/detalhe/26220", " A) 02 (dois) travesseiros Juki LK 1852 eletrônicos, 28 pontos, comrobô MOL 103, avaliados cada um em R$ 15.000,00 (quinze milreais), totalizando R$ 30.000,00 (trinta mil reais);B) 03 (três) travetes Juki LK 1850, mecânicos, 42 pontos, avaliadoscada um em R$ 4.000,00 (quatro mil reais), totaliza")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9.300,00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=HYPERLINK("https://www.leilaoonline.net/lote/detalhe/26218", "057")</f>
      </c>
      <c r="B67" s="4" t="s">
        <f>=HYPERLINK("https://www.leilaoonline.net/lote/detalhe/26218", " 06 (seis) pilares em concreto pré-moldado FCK 42 MPA,de 0,25 x 0,35 x 8,00m, com cabeça dupla, avaliado cadaum em R$ 1.000,00 (mil reais), totalizando R$ 6.000,00(seis mil reais). Certificou o oficial de justiça em 11de dezembro de 2018: "novos, de fabricação daexecutada". Valor Total da Avali")</f>
      </c>
      <c r="C67" s="4" t="inlineStr">
        <is>
          <t>Vendido</t>
        </is>
      </c>
      <c r="D67" s="4" t="inlineStr">
        <is>
          <t>1</t>
        </is>
      </c>
      <c r="E67" s="5" t="inlineStr">
        <is>
          <t>1.200,00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=HYPERLINK("https://www.leilaoonline.net/lote/detalhe/26221", "058")</f>
      </c>
      <c r="B68" s="4" t="s">
        <f>=HYPERLINK("https://www.leilaoonline.net/lote/detalhe/26221", " 85 (oitenta e cinco) barras de aço trefilado redondo SAE 1045 comdiâmetro 31,75mm, estoque rotativo, ao preço de R$ 6,38 (seisreais e trinta e oito centavos) o quilo, tendo como peso total as 85barras 3.170 quilos, avaliado o conjunto em R$ 20.224,60 (vinte mil,duzentos e vinte e quatro reais e")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4.044,92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=HYPERLINK("https://www.leilaoonline.net/lote/detalhe/26224", "059")</f>
      </c>
      <c r="B69" s="4" t="s">
        <f>=HYPERLINK("https://www.leilaoonline.net/lote/detalhe/26224", " A) 01 (uma) máquina banco extensor da marca Eagle Gym, linhasmart. De acordo com informações do oficial de justiça em18/12/2018: ""usada, em bom estado de uso"".  Avaliação: R$4.000,00 (quatro mil reais); eB) 01 (uma) máquina banco flexora da marca Eagle Gym, linhasmart. De acordo com informa")</f>
      </c>
      <c r="C69" s="4" t="inlineStr">
        <is>
          <t>Vendido</t>
        </is>
      </c>
      <c r="D69" s="4" t="inlineStr">
        <is>
          <t>1</t>
        </is>
      </c>
      <c r="E69" s="5" t="inlineStr">
        <is>
          <t>1.600,00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=HYPERLINK("https://www.leilaoonline.net/lote/detalhe/26225", "060")</f>
      </c>
      <c r="B70" s="4" t="s">
        <f>=HYPERLINK("https://www.leilaoonline.net/lote/detalhe/26225", " 01 (uma) máquina de serra perfiladeira Bianchini Double Cut65MM MC, avaliada em R$ 3.200,00 (três mil e duzentos reais).Valor Total da Avaliação: R$ 3.200,00 (três mil e duzentos reais).")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640,00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=HYPERLINK("https://www.leilaoonline.net/lote/detalhe/26222", "061")</f>
      </c>
      <c r="B71" s="4" t="s">
        <f>=HYPERLINK("https://www.leilaoonline.net/lote/detalhe/26222", " A) Uma pia de banheiro quartzo, na seguinte medida, 1,50mx50cm,avaliada em R$ 2.500,00 (dois mil e quinhentos reais);B) Uma pia de cozinha preta, São Gabriel, na seguinte medida1,30mx60cm, avaliada em R$ 1.000,00      (mil reais);uma pia de banheiro quartzo, na medida 89cmx50cm, avaliada emR$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4.840,00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=HYPERLINK("https://www.leilaoonline.net/lote/detalhe/26223", "062")</f>
      </c>
      <c r="B72" s="4" t="s">
        <f>=HYPERLINK("https://www.leilaoonline.net/lote/detalhe/26223", " 01 (uma) fresadora ferramenteira FFU 1100 B, Natal. De acordocom informações do oficial de justiça em 02/04/2018:"aparentemente em boas condições, mas não foi possível colocar amáquina em funcionamento, uma vez que a fábrica está desativadahá mais de um ano, e sem energia elétrica". Avaliação: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11.200,00</t>
        </is>
      </c>
      <c r="F72" s="4" t="inlineStr">
        <is>
          <t>300.00</t>
        </is>
      </c>
    </row>
    <row collapsed="false" customFormat="false" customHeight="false" hidden="false" ht="12.1" outlineLevel="0" r="73">
      <c r="A73" s="5" t="s">
        <f>=HYPERLINK("https://www.leilaoonline.net/lote/detalhe/26235", "063")</f>
      </c>
      <c r="B73" s="4" t="s">
        <f>=HYPERLINK("https://www.leilaoonline.net/lote/detalhe/26235", " VEÍCULO PLACA DAJ9948. RENAVAM: 985181125. CHASSI:9BWXN8240R900314. CNPJ DO PROPRIETÁRIO:03.910.050/0001-02. DESCRIÇÃO: 01 veículo marca/modelo:VW/24.250 CNC 6X2, tipo: caminhão, cor branca,ano/modelo: 2008/2009, combustível: diesel. Certificouooficial de justiça em 05 de agosto de 2016: "Esta")</f>
      </c>
      <c r="C73" s="4" t="inlineStr">
        <is>
          <t>Vendido</t>
        </is>
      </c>
      <c r="D73" s="4" t="inlineStr">
        <is>
          <t>6</t>
        </is>
      </c>
      <c r="E73" s="5" t="inlineStr">
        <is>
          <t>59.000,00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=HYPERLINK("https://www.leilaoonline.net/lote/detalhe/26237", "064")</f>
      </c>
      <c r="B74" s="4" t="s">
        <f>=HYPERLINK("https://www.leilaoonline.net/lote/detalhe/26237", " A) 01 (uma) suqueira, sem marca, modelo ou nº de serie aparente,com dois compartimentos, capacidade para 30 litros, avaliada emR$ 400,00 (quatrocentos reais);B) 01 (uma) expositora quente para salgados, sem marca, modeloou nº de série aparente, em inox e vidro, capacidade para 12bandejas, aval")</f>
      </c>
      <c r="C74" s="4" t="inlineStr">
        <is>
          <t>Vendido</t>
        </is>
      </c>
      <c r="D74" s="4" t="inlineStr">
        <is>
          <t>14</t>
        </is>
      </c>
      <c r="E74" s="5" t="inlineStr">
        <is>
          <t>320,00</t>
        </is>
      </c>
      <c r="F74" s="4" t="inlineStr">
        <is>
          <t>10.00</t>
        </is>
      </c>
    </row>
    <row collapsed="false" customFormat="false" customHeight="false" hidden="false" ht="12.1" outlineLevel="0" r="75">
      <c r="A75" s="5" t="s">
        <f>=HYPERLINK("https://www.leilaoonline.net/lote/detalhe/26234", "065")</f>
      </c>
      <c r="B75" s="4" t="s">
        <f>=HYPERLINK("https://www.leilaoonline.net/lote/detalhe/26234", " IMÓVEL DE MATRÍCULA Nº 10.076, DO CARTÓRIO DEREGISTRO DE IMÓVEIS DE DIADEMA. INSCRIÇÕES NºS00000.33.039.020.01 e 00000.33.039.020.02. DESCRIÇÃO: Umterreno lançado pela Prefeitura Municipal local através da inscriçãosob nº 33.39.020-00/4 (atualmente inscrição nºs00000.33.039.020.01 e 00000.33.0")</f>
      </c>
      <c r="C75" s="4" t="inlineStr">
        <is>
          <t>Vendido</t>
        </is>
      </c>
      <c r="D75" s="4" t="inlineStr">
        <is>
          <t>25</t>
        </is>
      </c>
      <c r="E75" s="5" t="inlineStr">
        <is>
          <t>560.000,00</t>
        </is>
      </c>
      <c r="F75" s="4" t="inlineStr">
        <is>
          <t>5000.00</t>
        </is>
      </c>
    </row>
    <row collapsed="false" customFormat="false" customHeight="false" hidden="false" ht="12.1" outlineLevel="0" r="76">
      <c r="A76" s="5" t="s">
        <f>=HYPERLINK("https://www.leilaoonline.net/lote/detalhe/26236", "066")</f>
      </c>
      <c r="B76" s="4" t="s">
        <f>=HYPERLINK("https://www.leilaoonline.net/lote/detalhe/26236", "  68 (sessenta e oito) placas de anéis de borracha fluorelastome(Viton), código da peça NA-0060, de dimensional PR 193,00 mmexterno, 125 mm interno, 5,00 mm de espessura, utiliada emválvulas de registro da Petrobrás, em plataforma de petróleo,fabricação própria, avaliada cada uma em R$ 434,88 (q")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5.914,36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=HYPERLINK("https://www.leilaoonline.net/lote/detalhe/26233", "067")</f>
      </c>
      <c r="B77" s="4" t="s">
        <f>=HYPERLINK("https://www.leilaoonline.net/lote/detalhe/26233", " 01 (uma) máquina laminadora, horizontal, marca Schanuziger, 12metros. Segundo certificado pelo oficial de justiça em 08 de marçode 2017, em bom estado de conservação e em funcionamento.Avaliada em R$ 23.000,00 (vinte e três mil reais).")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4.600,00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=HYPERLINK("https://www.leilaoonline.net/lote/detalhe/26232", "068")</f>
      </c>
      <c r="B78" s="4" t="s">
        <f>=HYPERLINK("https://www.leilaoonline.net/lote/detalhe/26232", " O IMÓVEL DE MATRÍCULA Nº 77.225 DO CARTÓRIO DEREGISTRO DE IMÓVEIS DE ITAPECERICA DA SERRA/SP.CADASTRO MUNICIPAL: 22153.21.01.0001.00.000. DESCRIÇÃO:Um terreno situado em um antigo caminho para São Lourenço, emzona rural do distrito e São Lourenço da Serra, Município eComarca e Itapecerica da 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468.000,00</t>
        </is>
      </c>
      <c r="F78" s="4" t="inlineStr">
        <is>
          <t>2000.00</t>
        </is>
      </c>
    </row>
    <row collapsed="false" customFormat="false" customHeight="false" hidden="false" ht="12.1" outlineLevel="0" r="79">
      <c r="A79" s="5" t="s">
        <f>=HYPERLINK("https://www.leilaoonline.net/lote/detalhe/26238", "069")</f>
      </c>
      <c r="B79" s="4" t="s">
        <f>=HYPERLINK("https://www.leilaoonline.net/lote/detalhe/26238", " Veículo PLACA EUM 3007, RENAVAM 284.737.038. CNPJ doproprietário: 20.718.349/0001-70. DESCRIÇÃO: uma CAMIONETAimportada, marca/modelo Chery/Tiggo 2.0, na cor preta, a gasolina,ano de fabricação/modelo 2010/2011, em bom estado deconservação e funcionando (laudo de 12/04/2018).OBSERVAÇÕES: 1) Ve")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11.258,50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=HYPERLINK("https://www.leilaoonline.net/lote/detalhe/26240", "070")</f>
      </c>
      <c r="B80" s="4" t="s">
        <f>=HYPERLINK("https://www.leilaoonline.net/lote/detalhe/26240", " VEÍCULO DE PLACA CRO 6838, RENAVAM: 00721.317.600,CHASSI: 9BGTB08FOXB343990. CNPJ DA PROPRIETÁRIA:59.105.304/0001-66. DESCRIÇÃO: 1 (um) veículo Marca/Modelo:GM/Astra GLS, Ano/Modelo: 1999/1999, Cor: Prata. Segundocertificado pelo oficial de justiça em 27 de abril de 2018: " péssimoestado de co")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3.000,00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=HYPERLINK("https://www.leilaoonline.net/lote/detalhe/26241", "071")</f>
      </c>
      <c r="B81" s="4" t="s">
        <f>=HYPERLINK("https://www.leilaoonline.net/lote/detalhe/26241", " A) VEÍCULO PLACA DPX1090. RENAVAM: 851812988. CHASSI:9BWFB07X75P008429. PCNPJ DO PROPRIETÁRIO:05.097.729/0001-41. DESCRIÇÃO: 01 veículomarca/modelo:VW/KOMBI FURGAO, tipo: caminhonete, cor branca,ano/modelo: 2005/2005, combustível: gasolina. Certificou o oficialde justiça em 26 de junho de 2018")</f>
      </c>
      <c r="C81" s="4" t="inlineStr">
        <is>
          <t>Vendido</t>
        </is>
      </c>
      <c r="D81" s="4" t="inlineStr">
        <is>
          <t>1</t>
        </is>
      </c>
      <c r="E81" s="5" t="inlineStr">
        <is>
          <t>6.600,00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=HYPERLINK("https://www.leilaoonline.net/lote/detalhe/26245", "072")</f>
      </c>
      <c r="B82" s="4" t="s">
        <f>=HYPERLINK("https://www.leilaoonline.net/lote/detalhe/26245", " A) 01 (um) torno CNC marca Romi, modelo Centur 30D, ano defabricação 2004, número de série 002 089338, número patrimonial53, em regular estado de conservação, sem contraponto, semplaca, com sistema de “gang tools” e cujo funcionamento não pôdeser aferido, avaliado em R$ 40.000,00;B) 01 (uma) t")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10.400,00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=HYPERLINK("https://www.leilaoonline.net/lote/detalhe/26242", "073")</f>
      </c>
      <c r="B83" s="4" t="s">
        <f>=HYPERLINK("https://www.leilaoonline.net/lote/detalhe/26242", " 01 (um) torno CNC marca Romi, modelo Centur 30D, ano defabricação 2005, número de série 002 090995, número patrimonial63, sem contraponto, sem placa, com sistema de “gang tools” e cujofuncionamento não pôde ser aferido, AVALIADO em R$ 50.000,00.")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10.000,00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=HYPERLINK("https://www.leilaoonline.net/lote/detalhe/26243", "074")</f>
      </c>
      <c r="B84" s="4" t="s">
        <f>=HYPERLINK("https://www.leilaoonline.net/lote/detalhe/26243", " 01 (um) torno mecânico, marca Nardini, modelo 300-II, dimensões1,5 mt entre pontas, diâmetro torneável de 500mm, ano 1997,220volts, 30A, gravação TM-01. De acordo com informações dooficial de justiça em 26/10/2018: "em regular estado de conservaçãoe em funcionamento, com matriz acoplada". Avali")</f>
      </c>
      <c r="C84" s="4" t="inlineStr">
        <is>
          <t>Vendido</t>
        </is>
      </c>
      <c r="D84" s="4" t="inlineStr">
        <is>
          <t>1</t>
        </is>
      </c>
      <c r="E84" s="5" t="inlineStr">
        <is>
          <t>3.200,00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=HYPERLINK("https://www.leilaoonline.net/lote/detalhe/26244", "075")</f>
      </c>
      <c r="B85" s="4" t="s">
        <f>=HYPERLINK("https://www.leilaoonline.net/lote/detalhe/26244", " Imóvel MATRÍCULA nº 14.700 do 1º Cartório de Registro deImóveis de Mauá/SP. INSCRIÇÃO FISCAL nº 27.022.001 daPrefeitura do Município de Mauá/SP. DESCRIÇÃO: um TERRENOcom área de 147.289,44m², destacado da gleba 4 do Sítio Sertão ouSertãozinho, perímetro urbano, localizado, conforme informação d")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14.500.000,00</t>
        </is>
      </c>
      <c r="F85" s="4" t="inlineStr">
        <is>
          <t>50000.00</t>
        </is>
      </c>
    </row>
    <row collapsed="false" customFormat="false" customHeight="false" hidden="false" ht="12.1" outlineLevel="0" r="86">
      <c r="A86" s="5" t="s">
        <f>=HYPERLINK("https://www.leilaoonline.net/lote/detalhe/26247", "076")</f>
      </c>
      <c r="B86" s="4" t="s">
        <f>=HYPERLINK("https://www.leilaoonline.net/lote/detalhe/26247", " 01 (uma) prensa hidráulica de capacidade 135 toneladas, marcaOsterwalder, modelo CAM-1200/UM MEYER, ano de fabricação1995, 380 volts trifásico, avaliada em R$ 250.000,00 (duzentos ecinquenta mil reais).Valor Total da Avaliação: R$ 250.000,00 (duzentos e cinquenta milreais).")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50.000,00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=HYPERLINK("https://www.leilaoonline.net/lote/detalhe/26246", "077")</f>
      </c>
      <c r="B87" s="4" t="s">
        <f>=HYPERLINK("https://www.leilaoonline.net/lote/detalhe/26246", " A) VEÍCULO PLACA BXJ6143. RENAVAM: 436937360. CHASSI:9BFYXXLP3HDB08187. CNPJ DO PROPRIETÁRIO:56.067.259/0001-04. DESCRIÇÃO: 01 veículo marca/modelo:FORD/CARGO 1618, tipo: caminhão, cor branca,ano/modelo:1987/1987, combustível: diesel. OBSERVAÇÃO:Há restriçãojudicial. Há débitos de licenciament")</f>
      </c>
      <c r="C87" s="4" t="inlineStr">
        <is>
          <t>Vendido</t>
        </is>
      </c>
      <c r="D87" s="4" t="inlineStr">
        <is>
          <t>1</t>
        </is>
      </c>
      <c r="E87" s="5" t="inlineStr">
        <is>
          <t>7.500,00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=HYPERLINK("https://www.leilaoonline.net/lote/detalhe/26227", "078")</f>
      </c>
      <c r="B88" s="4" t="s">
        <f>=HYPERLINK("https://www.leilaoonline.net/lote/detalhe/26227", " 01 (uma) máquina marca Hatebur, sem plaquetaaparentede identificação de modelo ou ano. De acordo cominformações do oficial de justiça em 06/11/2018: "emaparente bom estado de conservação, destinada a fazeracabamento nos componentes de rolamentos fabricadospelareclamada". Avaliação: R$ 30.000,0")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=HYPERLINK("https://www.leilaoonline.net/lote/detalhe/26231", "079")</f>
      </c>
      <c r="B89" s="4" t="s">
        <f>=HYPERLINK("https://www.leilaoonline.net/lote/detalhe/26231", " FRAÇÃO IDEAL equivalente a 25% do imóvel MATRÍCULA nº106.745 do 6º Cartório de Registro de Imóveis de SãoPaulo/SP, sendo 12,5% de EDMILSON PRIMO D'AGOSTINI, CPF393.858.338-04 e 12,5% de EMERSON ANTÔNIO D'AGOSTINI,CPF 720.157.998-34. CONTRIBUINTE nº 034.008.0135-6 daPrefeitura do Município de S")</f>
      </c>
      <c r="C89" s="4" t="inlineStr">
        <is>
          <t>Lote retirado</t>
        </is>
      </c>
      <c r="D89" s="4" t="inlineStr">
        <is>
          <t>0</t>
        </is>
      </c>
      <c r="E89" s="5" t="inlineStr">
        <is>
          <t>150.000,00</t>
        </is>
      </c>
      <c r="F89" s="4" t="inlineStr">
        <is>
          <t>2000.00</t>
        </is>
      </c>
    </row>
    <row collapsed="false" customFormat="false" customHeight="false" hidden="false" ht="12.1" outlineLevel="0" r="90">
      <c r="A90" s="5" t="s">
        <f>=HYPERLINK("https://www.leilaoonline.net/lote/detalhe/26229", "080")</f>
      </c>
      <c r="B90" s="4" t="s">
        <f>=HYPERLINK("https://www.leilaoonline.net/lote/detalhe/26229", "FRAÇÃO IDEAL DE PROPRIEDADE DE DALVA MARIA DE SOUZA ROBERTO, CPF: 132.991.528-31, EQUIVALENTE A 50% DO IMÓVEL DE MATRÍCULA Nº 15.955 DO 1º CARTÓRIO DE REGISTRO DE IMÓVEIS DE OSASCO/SP. INSCRIÇÃO CADASTRAL/CONTRIBUINTE: 23241.31.23.0353.99.999.03. DESCRIÇÃO: A fração ideal correspondente a 50% de um")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100.000,00</t>
        </is>
      </c>
      <c r="F90" s="4" t="inlineStr">
        <is>
          <t>2000.00</t>
        </is>
      </c>
    </row>
    <row collapsed="false" customFormat="false" customHeight="false" hidden="false" ht="12.1" outlineLevel="0" r="91">
      <c r="A91" s="5" t="s">
        <f>=HYPERLINK("https://www.leilaoonline.net/lote/detalhe/26230", "081")</f>
      </c>
      <c r="B91" s="4" t="s">
        <f>=HYPERLINK("https://www.leilaoonline.net/lote/detalhe/26230", " Imóvel MATRÍCULA nº 19.583 do Cartório de Registro deImóveis de Guarujá/SP. LANÇAMENTO FISCAL nº3-0215-006-000 da Prefeitura do Município deGuarujá/SP.DESCRIÇÃO: o LOTE DE TERRENO sob nº 06, daQuadra 45, doloteamento denominado Cidade Atlântica, nomunicípio, distrito e comarca de Guarujá/SP, m")</f>
      </c>
      <c r="C91" s="4" t="inlineStr">
        <is>
          <t>Vendido</t>
        </is>
      </c>
      <c r="D91" s="4" t="inlineStr">
        <is>
          <t>1</t>
        </is>
      </c>
      <c r="E91" s="5" t="inlineStr">
        <is>
          <t>137.500,00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=HYPERLINK("https://www.leilaoonline.net/lote/detalhe/26228", "082")</f>
      </c>
      <c r="B92" s="4" t="s">
        <f>=HYPERLINK("https://www.leilaoonline.net/lote/detalhe/26228", " O IMÓVEL DE MATRÍCULA Nº 158.598 DO 18º CARTÓRIO DEREGISTRO DE IMÓVEIS DE SÃO PAULO/SP. Nº CONTRIBUINTE:082.450.0366-2. DESCRIÇÃO: O apartamento nº 84, localizado no8º andar do Edifício Setúbal (bloco 09), integrante doempreendimento imobiliário denominado Condomínio Portugal,situado na Rua Eu")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120.000,00</t>
        </is>
      </c>
      <c r="F92" s="4" t="inlineStr">
        <is>
          <t>2000.00</t>
        </is>
      </c>
    </row>
    <row collapsed="false" customFormat="false" customHeight="false" hidden="false" ht="12.1" outlineLevel="0" r="93">
      <c r="A93" s="5" t="s">
        <f>=HYPERLINK("https://www.leilaoonline.net/lote/detalhe/26248", "083")</f>
      </c>
      <c r="B93" s="4" t="s">
        <f>=HYPERLINK("https://www.leilaoonline.net/lote/detalhe/26248", " A PARTE IDEAL CORRESPONDENTE A 12,5% DO IMÓVEL DEMATRÍCULA Nº 70.048 DO 2º CARTÓRIO DE REGISTRO DEIMÓVEIS DE SÃO PAULO/SP (DE PROPRIEDADE DE LUIS MARCELOHOMBURGER LACERDA). Nº CONTRIBUINTE: 011.012.0060-1.DESCRIÇÃO: A parte ideal correspondente a 12,5% doprédio situado na Rua Poconé nº 202, no")</f>
      </c>
      <c r="C93" s="4" t="inlineStr">
        <is>
          <t>Lote retirado</t>
        </is>
      </c>
      <c r="D93" s="4" t="inlineStr">
        <is>
          <t>0</t>
        </is>
      </c>
      <c r="E93" s="5" t="inlineStr">
        <is>
          <t>273.345,80</t>
        </is>
      </c>
      <c r="F93" s="4" t="inlineStr">
        <is>
          <t>2000.00</t>
        </is>
      </c>
    </row>
    <row collapsed="false" customFormat="false" customHeight="false" hidden="false" ht="12.1" outlineLevel="0" r="94">
      <c r="A94" s="5" t="s">
        <f>=HYPERLINK("https://www.leilaoonline.net/lote/detalhe/26250", "084")</f>
      </c>
      <c r="B94" s="4" t="s">
        <f>=HYPERLINK("https://www.leilaoonline.net/lote/detalhe/26250", " METADE IDEAL de propriedade de CÍCERO SOUZA DEOLIVEIRA,CPF 217.337.598-91, REFERENTE AO IMÓVEL DEMATRÍCULA Nº 7.933 DO 2º CARTÓRIO DE REGISTRO DE IMÓVEISDE OSASCO-SP, CONTRIBUINTE: 23222-23-92-0245-00-000-03.DESCRIÇÃO: Metade ideal de UM TERRENO situado nacidade,município e comarca de Osasco, ")</f>
      </c>
      <c r="C94" s="4" t="inlineStr">
        <is>
          <t>Vendido</t>
        </is>
      </c>
      <c r="D94" s="4" t="inlineStr">
        <is>
          <t>1</t>
        </is>
      </c>
      <c r="E94" s="5" t="inlineStr">
        <is>
          <t>76.200,00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=HYPERLINK("https://www.leilaoonline.net/lote/detalhe/26251", "085")</f>
      </c>
      <c r="B95" s="4" t="s">
        <f>=HYPERLINK("https://www.leilaoonline.net/lote/detalhe/26251", " DIREITOS DECORRENTES DA ALIENAÇÃO FIDUCIÁRIA DO IMÓVELDE MATRÍCULA Nº 128.869, DO 3º OFICIAL DE REGISTRO DEIMÓVEIS DE SÃO PAULO. CONTRIBUINTE Nº 071.416.0532-0(NºATUALIZADO). DESCRIÇÃO: Direitos sobre o APARTAMENTOSOBNº 111, localizado no 11º andar da Torre 3 doCONDOMÍNIOÁPICE SANTANA, situado")</f>
      </c>
      <c r="C95" s="4" t="inlineStr">
        <is>
          <t>Lote retirado</t>
        </is>
      </c>
      <c r="D95" s="4" t="inlineStr">
        <is>
          <t>0</t>
        </is>
      </c>
      <c r="E95" s="5" t="inlineStr">
        <is>
          <t>375.000,00</t>
        </is>
      </c>
      <c r="F95" s="4" t="inlineStr">
        <is>
          <t>2000.00</t>
        </is>
      </c>
    </row>
    <row collapsed="false" customFormat="false" customHeight="false" hidden="false" ht="12.1" outlineLevel="0" r="96">
      <c r="A96" s="5" t="s">
        <f>=HYPERLINK("https://www.leilaoonline.net/lote/detalhe/26252", "086")</f>
      </c>
      <c r="B96" s="4" t="s">
        <f>=HYPERLINK("https://www.leilaoonline.net/lote/detalhe/26252", " 01 (uma) máquina secadora industrial trinox, cor azul, com interior100% inox, com capacidade para processar 100 kg, sistema deaquecimento a vapor, com tempo aproximado de uso de dez anos,avaliada em R$ 35.000,00 (trinta e cinco mil reais).Certificou o oficial de justiça em 18 de julho de 2018: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7.000,00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=HYPERLINK("https://www.leilaoonline.net/lote/detalhe/26239", "087")</f>
      </c>
      <c r="B97" s="4" t="s">
        <f>=HYPERLINK("https://www.leilaoonline.net/lote/detalhe/26239", " OS DIREITOS DECORRENTES DO CONTRATO DE ALIENAÇÃOFIDUCIÁRIA DO IMÓVEL DE MATRÍCULA Nº 75.732 DO 10ºCARTÓRIO DE REGISTRO DE IMÓVEIS DE SÃO PAULO/SP. NºCONTRIBUINTE: 098.025.0024-0. DESCRIÇÃO: Os direitosdecorrentes do contrato de alienação fiduciária da casa à RuaMartinho de Campos nº 154, no 14")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400.000,00</t>
        </is>
      </c>
      <c r="F97" s="4" t="inlineStr">
        <is>
          <t>5000.00</t>
        </is>
      </c>
    </row>
    <row collapsed="false" customFormat="false" customHeight="false" hidden="false" ht="12.1" outlineLevel="0" r="98">
      <c r="A98" s="5" t="s">
        <f>=HYPERLINK("https://www.leilaoonline.net/lote/detalhe/26249", "088")</f>
      </c>
      <c r="B98" s="4" t="s">
        <f>=HYPERLINK("https://www.leilaoonline.net/lote/detalhe/26249", " IMÓVEL DE MATRÍCULA Nº 63.706 DO 4º CARTÓRIO DE REGISTRO DE IMÓVEIS DE SÃO PAULO, CONTRIBUINTE: 010.035.1794-3.DESCRIÇÃO: VAGA Nº 49, na garagem localizada no andartérreo, do "EDIFÍCIO ANA MARIA", situado à rua FreiCaneca, nº 443, no 17º subdistrito - Bela Vista, vagacoberta, e tem a área útil ")</f>
      </c>
      <c r="C98" s="4" t="inlineStr">
        <is>
          <t>Lote retirado</t>
        </is>
      </c>
      <c r="D98" s="4" t="inlineStr">
        <is>
          <t>0</t>
        </is>
      </c>
      <c r="E98" s="5" t="inlineStr">
        <is>
          <t>12.000,00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=HYPERLINK("https://www.leilaoonline.net/lote/detalhe/26254", "089")</f>
      </c>
      <c r="B99" s="4" t="s">
        <f>=HYPERLINK("https://www.leilaoonline.net/lote/detalhe/26254", " VEÍCULO DE PLACA FBQ 0480, RENAVAM: 00491345429,CHASSI: 9BD255049D8949645, CNPJ DO PROPRIETÁRIO:07.411.543/0001-40. DESCRIÇÃO: um furgão marca/modeloFIAT/FIORINO FLEX, na cor branca, álcool/gasolina, ano defabricação/modelo 2012/2013. Conforme informação do oficial dejustiça em 13 de abril de ")</f>
      </c>
      <c r="C99" s="4" t="inlineStr">
        <is>
          <t>Lote retirado</t>
        </is>
      </c>
      <c r="D99" s="4" t="inlineStr">
        <is>
          <t>12</t>
        </is>
      </c>
      <c r="E99" s="5" t="inlineStr">
        <is>
          <t>9.300,00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=HYPERLINK("https://www.leilaoonline.net/lote/detalhe/26255", "090")</f>
      </c>
      <c r="B100" s="4" t="s">
        <f>=HYPERLINK("https://www.leilaoonline.net/lote/detalhe/26255", " VEÍCULO PLACA DLM0558. RENAVAM: 803685262. CHASSI:9BGTT69B03B158527. CPF DO PROPRIETÁRIO: 003.942.848-60.DESCRIÇÃO: 01 veículo marca/modelo: GM/ASTRA SEDAN CD,tipo: automóvel, cor vermelha, ano/modelo: 2003/2003,combustível: gasolina. Certificou o oficial de justiçaem 05 de maio de 2018: "Esta")</f>
      </c>
      <c r="C100" s="4" t="inlineStr">
        <is>
          <t>Vendido</t>
        </is>
      </c>
      <c r="D100" s="4" t="inlineStr">
        <is>
          <t>1</t>
        </is>
      </c>
      <c r="E100" s="5" t="inlineStr">
        <is>
          <t>5.310,00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=HYPERLINK("https://www.leilaoonline.net/lote/detalhe/26257", "091")</f>
      </c>
      <c r="B101" s="4" t="s">
        <f>=HYPERLINK("https://www.leilaoonline.net/lote/detalhe/26257", " A) 01 (uma) máquina de passar a vapor industrial, nº série 1469.Avaliação: R$ 13.500,00 (treze mil e quinhentos reais);B) 01 (uma) máquina de costura overloque industrial, marca Sirubi,ano 2010, nº S14M2-24. Avaliação: R$ 2.400,00 (dois mil equatrocentos reais);C) 01 (uma) máquina de costura o")</f>
      </c>
      <c r="C101" s="4" t="inlineStr">
        <is>
          <t>Vendido</t>
        </is>
      </c>
      <c r="D101" s="4" t="inlineStr">
        <is>
          <t>1</t>
        </is>
      </c>
      <c r="E101" s="5" t="inlineStr">
        <is>
          <t>960,00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=HYPERLINK("https://www.leilaoonline.net/lote/detalhe/26261", "092")</f>
      </c>
      <c r="B102" s="4" t="s">
        <f>=HYPERLINK("https://www.leilaoonline.net/lote/detalhe/26261", " O IMÓVEL DE MATRÍCULA Nº 34.290 DO CARTÓRIO DEREGISTRO DE IMÓVEIS DE BARUERI/SP. CADASTROMUNICIPAL: 23124.21.95.0294.00.000.3. DESCRIÇÃO: Lote nº 08,da quadra nº 05, do loteamento Jardim Silveira, no distrito domesmo nome, no município e comarca de Barueri, medindo 10,00mde frente para a Rua R")</f>
      </c>
      <c r="C102" s="4" t="inlineStr">
        <is>
          <t>Vendido</t>
        </is>
      </c>
      <c r="D102" s="4" t="inlineStr">
        <is>
          <t>11</t>
        </is>
      </c>
      <c r="E102" s="5" t="inlineStr">
        <is>
          <t>220.000,00</t>
        </is>
      </c>
      <c r="F102" s="4" t="inlineStr">
        <is>
          <t>2000.00</t>
        </is>
      </c>
    </row>
    <row collapsed="false" customFormat="false" customHeight="false" hidden="false" ht="12.1" outlineLevel="0" r="103">
      <c r="A103" s="5" t="s">
        <f>=HYPERLINK("https://www.leilaoonline.net/lote/detalhe/26262", "093")</f>
      </c>
      <c r="B103" s="4" t="s">
        <f>=HYPERLINK("https://www.leilaoonline.net/lote/detalhe/26262", " - 01 (uma) máquina de impressão marca SID 3-20, 720 DPI, TITAN,avaliada em R$ 150.000,00 (cento e cinquenta mil reais).Certificou o oficial de justiça em 18 de maio de 2018: "em bomestado de conservação e funcionamento".Valor Total da Avaliação: R$ 150.000,00 (cento e cinquenta milreais).")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30.000,00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=HYPERLINK("https://www.leilaoonline.net/lote/detalhe/26263", "094")</f>
      </c>
      <c r="B104" s="4" t="s">
        <f>=HYPERLINK("https://www.leilaoonline.net/lote/detalhe/26263", " IMÓVEL DE MATRÍCULA 60.141, DO 13º CARTÓRIO DEREGISTRO DE IMÓVEIS DE SÃO PAULO. CONTRIBUINTE Nº010.086.0563-8. DESCRIÇÃO: apartamento n. 136, localizado no13o. andar, do Edifício "Crillon Plaza Flat Service", a Rua HaddockLobo, 807, São Paulo, no 34o. subdistrito (Cerqueira Cesar), comárea tot")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240.000,00</t>
        </is>
      </c>
      <c r="F104" s="4" t="inlineStr">
        <is>
          <t>2000.00</t>
        </is>
      </c>
    </row>
    <row collapsed="false" customFormat="false" customHeight="false" hidden="false" ht="12.1" outlineLevel="0" r="105">
      <c r="A105" s="5" t="s">
        <f>=HYPERLINK("https://www.leilaoonline.net/lote/detalhe/26260", "095")</f>
      </c>
      <c r="B105" s="4" t="s">
        <f>=HYPERLINK("https://www.leilaoonline.net/lote/detalhe/26260", " A) 30 (trinta) luminárias de embutir, modelo 254232 BRLT (Lum FL2x32 140WDICK DF LT), na cor branca, novas, embaladas, cadauma avaliada em R$ 600,00, totalizando este item R$ 18.000,00;B) 30 (trinta) luminárias de embutir, modelo 252416 BRLT (Lum FL4x16 120W) na cor branca, novas, embaladas, ca")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8.100,00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=HYPERLINK("https://www.leilaoonline.net/lote/detalhe/26264", "096")</f>
      </c>
      <c r="B106" s="4" t="s">
        <f>=HYPERLINK("https://www.leilaoonline.net/lote/detalhe/26264", " O IMÓVEL DE MATRÍCULA Nº 84.880 DO CARTÓRIO DEREGISTRO DE IMÓVEIS DE BARUERI/SP. CADASTROMUNICIPAL: 24353.14.11.0350.00.000. DESCRIÇÃO: Um terrenourbano, sem benfeitorias, à Avenida Peru, constituído do lote nº 26da quadra 04, do loteamento denominado Recanto Maravilha III,situado no distrito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80.000,00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=HYPERLINK("https://www.leilaoonline.net/lote/detalhe/26265", "097")</f>
      </c>
      <c r="B107" s="4" t="s">
        <f>=HYPERLINK("https://www.leilaoonline.net/lote/detalhe/26265", " Imóvel MATRÍCULA nº 109.075 do Cartório de Registro de Imóveisde Barueri/SP. INSCRIÇÃO FISCAL nº 24433.13.20.0312.00.000 daPrefeitura do Município de Santana de Parnaíba/SP. DESCRIÇÃO:uma CASA com 410,87m² construídos, em bom estado deconservação, e respectivo TERRENO, constituído pelo lote nº ")</f>
      </c>
      <c r="C107" s="4" t="inlineStr">
        <is>
          <t>Lote retirado</t>
        </is>
      </c>
      <c r="D107" s="4" t="inlineStr">
        <is>
          <t>0</t>
        </is>
      </c>
      <c r="E107" s="5" t="inlineStr">
        <is>
          <t>880.000,00</t>
        </is>
      </c>
      <c r="F107" s="4" t="inlineStr">
        <is>
          <t>5000.00</t>
        </is>
      </c>
    </row>
    <row collapsed="false" customFormat="false" customHeight="false" hidden="false" ht="12.1" outlineLevel="0" r="108">
      <c r="A108" s="5" t="s">
        <f>=HYPERLINK("https://www.leilaoonline.net/lote/detalhe/26267", "098")</f>
      </c>
      <c r="B108" s="4" t="s">
        <f>=HYPERLINK("https://www.leilaoonline.net/lote/detalhe/26267", " 01 (um) tanque de inox (aço escovado fosco), capacidade 100 litros,conhecido também como "tanque de processo", Que é utilizadopara armazenamento de produtos tais como  remédios, cosméticosou alimentos, em bom estado de conservação. Avaliação:  R$32.500,00 (trinta e dois mil e quinhentos reais).")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6.500,00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=HYPERLINK("https://www.leilaoonline.net/lote/detalhe/26266", "099")</f>
      </c>
      <c r="B109" s="4" t="s">
        <f>=HYPERLINK("https://www.leilaoonline.net/lote/detalhe/26266", " Veículo PLACA JOP 7954, RENAVAM 795.673.922, chassi9BM3840732B317492. CNPJ do proprietário: 02.414.017/0001-10.DESCRIÇÃO: um ÔNIBUS marca/modelo MercedesBenz/Marcopolo Andare R, na cor azul, a diesel, ano defabricação/modelo 2002/2002, para 44 passageiros, em bom estadode conservação, fora de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13.500,00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=HYPERLINK("https://www.leilaoonline.net/lote/detalhe/26268", "100")</f>
      </c>
      <c r="B110" s="4" t="s">
        <f>=HYPERLINK("https://www.leilaoonline.net/lote/detalhe/26268", " Veículo PLACA CXO 1367 – Santana de Parnaíba/SP, RENAVAM713.793.384. CNPJ do proprietário: 09.651.326/0001-53.DESCRIÇÃO: uma CAMIONETA, marca/modelo Volkswagen/KombiPick Up, na cor branca, a gasolina, ano de fabricação/modelo1999/1999, em bom estado de conservação, com pequenoamassado no lado ")</f>
      </c>
      <c r="C110" s="4" t="inlineStr">
        <is>
          <t>Vendido</t>
        </is>
      </c>
      <c r="D110" s="4" t="inlineStr">
        <is>
          <t>33</t>
        </is>
      </c>
      <c r="E110" s="5" t="inlineStr">
        <is>
          <t>8.600,00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=HYPERLINK("https://www.leilaoonline.net/lote/detalhe/26256", "101")</f>
      </c>
      <c r="B111" s="4" t="s">
        <f>=HYPERLINK("https://www.leilaoonline.net/lote/detalhe/26256", " Veículo PLACA FFG 2244 – São Paulo/SP, RENAVAM889.561.877. CPF do proprietário: 450.445.978-72. CPF docompromissário comprador: 148.423.018-30. DESCRIÇÃO: umAUTOMÓVEL importado, marca/modelo Peugeot/307 2.0S SW, nacor prata, a gasolina, ano de fabricação/modelo 2006/2007, em bomestado de conse")</f>
      </c>
      <c r="C111" s="4" t="inlineStr">
        <is>
          <t>Lote retirado</t>
        </is>
      </c>
      <c r="D111" s="4" t="inlineStr">
        <is>
          <t>0</t>
        </is>
      </c>
      <c r="E111" s="5" t="inlineStr">
        <is>
          <t>5.550,00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=HYPERLINK("https://www.leilaoonline.net/lote/detalhe/26253", "102")</f>
      </c>
      <c r="B112" s="4" t="s">
        <f>=HYPERLINK("https://www.leilaoonline.net/lote/detalhe/26253", " VEÍCULO PLACA EUS2211. RENAVAM: 466237863. CHASSI:2C3CCAEG1CH130003. CNPJ DO PROPRIETÁRIO:14.810.677/0001-08. DESCRIÇÃO: 01 veículo marca/modelo:I/CHRYSLER 300C 3.6L V6, tipo: automóvel, cor roxa, ano/modelo:2011/2012, combustível: gasolina. Certificou o oficial de justiça em16 de janeiro de 2")</f>
      </c>
      <c r="C112" s="4" t="inlineStr">
        <is>
          <t>Vendido</t>
        </is>
      </c>
      <c r="D112" s="4" t="inlineStr">
        <is>
          <t>13</t>
        </is>
      </c>
      <c r="E112" s="5" t="inlineStr">
        <is>
          <t>36.000,00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=HYPERLINK("https://www.leilaoonline.net/lote/detalhe/26258", "103")</f>
      </c>
      <c r="B113" s="4" t="s">
        <f>=HYPERLINK("https://www.leilaoonline.net/lote/detalhe/26258", " 12 (doze) computadores desktop, com gabinete, monitor, teclado emouse. Segundo certificado pelo oficial de justiça em 04/02/2019:“em bom estado e funcionando, com as seguintes configurações:Windows 10 pro, processador Intel Core I3, RAM 4gb; 3 comWindows 7 professional, Intel Pentium CPUG 3220,")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2.400,00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=HYPERLINK("https://www.leilaoonline.net/lote/detalhe/26259", "104")</f>
      </c>
      <c r="B114" s="4" t="s">
        <f>=HYPERLINK("https://www.leilaoonline.net/lote/detalhe/26259", " VEÍCULO PLACA FLC1021. RENAVAM: 594904765. CHASSI:95PZBN7KPEB055381. CNPJ DO PROPRIETÁRIO:06.957.238/0001-96. DESCRIÇÃO: 01 veículo marca/modelo:HYUNDAI/HR HDB, tipo: caminhonete, cor branca, ano/modelo:2013/2014, combustível: diesel. Certificou o oficial de justiça em 05de fevereiro de 2019: ")</f>
      </c>
      <c r="C114" s="4" t="inlineStr">
        <is>
          <t>Vendido</t>
        </is>
      </c>
      <c r="D114" s="4" t="inlineStr">
        <is>
          <t>62</t>
        </is>
      </c>
      <c r="E114" s="5" t="inlineStr">
        <is>
          <t>34.500,00</t>
        </is>
      </c>
      <c r="F114" s="4" t="inlineStr">
        <is>
          <t>300.00</t>
        </is>
      </c>
    </row>
    <row collapsed="false" customFormat="false" customHeight="false" hidden="false" ht="12.1" outlineLevel="0" r="115">
      <c r="A115" s="5" t="s">
        <f>=HYPERLINK("https://www.leilaoonline.net/lote/detalhe/26271", "105")</f>
      </c>
      <c r="B115" s="4" t="s">
        <f>=HYPERLINK("https://www.leilaoonline.net/lote/detalhe/26271", " IMÓVEL DE MATRÍCULA 125.685, DO 9º CARTÓRIO DEREGISTRO DE IMÓVEIS DE SÃO PAULO. CONTRIBUINTE Nº056.112.0002-8. DESCRIÇÃO: Um prédio e seu terreno, situados àRua Ana de Proença nº 41, antiga Rua Cel. Sodre nº 22, lote 02 daquadra 03, no 27º Subdistrito do Tatuapé, medindo 8,00 metros defrente p")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320.000,00</t>
        </is>
      </c>
      <c r="F115" s="4" t="inlineStr">
        <is>
          <t>5000.00</t>
        </is>
      </c>
    </row>
    <row collapsed="false" customFormat="false" customHeight="false" hidden="false" ht="12.1" outlineLevel="0" r="116">
      <c r="A116" s="5" t="s">
        <f>=HYPERLINK("https://www.leilaoonline.net/lote/detalhe/26270", "106")</f>
      </c>
      <c r="B116" s="4" t="s">
        <f>=HYPERLINK("https://www.leilaoonline.net/lote/detalhe/26270", " DOMÍNIO ÚTIL DO IMÓVEL DE MATRÍCULA Nº 49.305, DOCARTÓRIO DE REGISTRO DE IMÓVEIS DE BARUERI. CADASTROMUNICIPAL Nº 24451-4150-0384-00000. RIP Nº7047.0002934-36. DESCRIÇÃO: Domínio útil, por aforamentoda União, consistente no lote nº 14, da quadranº 41, doloteamento denominado "Alphaville Residen")</f>
      </c>
      <c r="C116" s="4" t="inlineStr">
        <is>
          <t>Vendido</t>
        </is>
      </c>
      <c r="D116" s="4" t="inlineStr">
        <is>
          <t>33</t>
        </is>
      </c>
      <c r="E116" s="5" t="inlineStr">
        <is>
          <t>540.000,00</t>
        </is>
      </c>
      <c r="F116" s="4" t="inlineStr">
        <is>
          <t>5000.00</t>
        </is>
      </c>
    </row>
    <row collapsed="false" customFormat="false" customHeight="false" hidden="false" ht="12.1" outlineLevel="0" r="117">
      <c r="A117" s="5" t="s">
        <f>=HYPERLINK("https://www.leilaoonline.net/lote/detalhe/26272", "107")</f>
      </c>
      <c r="B117" s="4" t="s">
        <f>=HYPERLINK("https://www.leilaoonline.net/lote/detalhe/26272", " um AUTOMÓVEL marca/modelo Fiat/Pálio EDX, nacor cinza, a gasolina, ano de fabricação/modelo1996/1996. Conforme certificado pelo Oficial deJustiça,o veículo tem a cor azul escuro, divergindo dosdados obtidos junto ao Denatran. OBSERVAÇÕES: 1) Veículoobjeto de restrição JUDICIAL; 2) Veículo com ")</f>
      </c>
      <c r="C117" s="4" t="inlineStr">
        <is>
          <t>Vendido</t>
        </is>
      </c>
      <c r="D117" s="4" t="inlineStr">
        <is>
          <t>1</t>
        </is>
      </c>
      <c r="E117" s="5" t="inlineStr">
        <is>
          <t>450,00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=HYPERLINK("https://www.leilaoonline.net/lote/detalhe/26269", "108")</f>
      </c>
      <c r="B118" s="4" t="s">
        <f>=HYPERLINK("https://www.leilaoonline.net/lote/detalhe/26269", " O IMÓVEL DE MATRÍCULA Nº 10.819 DO 5º CARTÓRIO DEREGISTRO DE IMÓVEIS DE SÃO PAULO/SP. Nº CONTRIBUINTE:006.007.0690-7. DESCRIÇÃO: O conjunto nº 132 no 13ºandar ou 19º pavimento do Edifício Metropolitano,integrante do Condomínio Metropolitano, sito à AvenidaSão Luiz nº 153 e Praça Dom José Gaspa")</f>
      </c>
      <c r="C118" s="4" t="inlineStr">
        <is>
          <t>Vendido</t>
        </is>
      </c>
      <c r="D118" s="4" t="inlineStr">
        <is>
          <t>1</t>
        </is>
      </c>
      <c r="E118" s="5" t="inlineStr">
        <is>
          <t>254.000,00</t>
        </is>
      </c>
      <c r="F118" s="4" t="inlineStr">
        <is>
          <t>3000.00</t>
        </is>
      </c>
    </row>
    <row collapsed="false" customFormat="false" customHeight="false" hidden="false" ht="12.1" outlineLevel="0" r="119">
      <c r="A119" s="5" t="s">
        <f>=HYPERLINK("https://www.leilaoonline.net/lote/detalhe/26273", "109")</f>
      </c>
      <c r="B119" s="4" t="s">
        <f>=HYPERLINK("https://www.leilaoonline.net/lote/detalhe/26273", " DIREITOS E OBRIGAÇÕES DECORRENTES DO COMPROMISSO DEVENDA E COMPRA INSCRITO SOB Nº 160.555 (R.04),referenteao IMÓVEL DE MATRÍCULA Nº 45.514 DO CARTÓRIO DEREGISTRODE IMÓVEIS DE ITAPECERICA DA SERRA-SP, CADASTROMUNICIPAL: 224414370059001000 ((Av.03). DESCRIÇÃO: Umterreno e Construções, situado às")</f>
      </c>
      <c r="C119" s="4" t="inlineStr">
        <is>
          <t>Lote retirado</t>
        </is>
      </c>
      <c r="D119" s="4" t="inlineStr">
        <is>
          <t>0</t>
        </is>
      </c>
      <c r="E119" s="5" t="inlineStr">
        <is>
          <t>28.000,00</t>
        </is>
      </c>
      <c r="F119" s="4" t="inlineStr">
        <is>
          <t>1000.00</t>
        </is>
      </c>
    </row>
    <row collapsed="false" customFormat="false" customHeight="false" hidden="false" ht="12.1" outlineLevel="0" r="120">
      <c r="A120" s="5" t="s">
        <f>=HYPERLINK("https://www.leilaoonline.net/lote/detalhe/26274", "110")</f>
      </c>
      <c r="B120" s="4" t="s">
        <f>=HYPERLINK("https://www.leilaoonline.net/lote/detalhe/26274", " O IMÓVEL DE MATRÍCULA Nº 142.592 DO 8º CARTÓRIO DEREGISTRO DE IMÓVEIS DE SÃO PAULO/SP. Nº CONTRIBUINTE:091.317.0078-0. DESCRIÇÃO: Apartamento nº 44,localizadono 4º andar do Condomínio Edifício Atlanta,situado na Rua Grumixamas ou das Grumixamas, nº 870, naVila ParqueJabaquara, 42º Subdistrito ")</f>
      </c>
      <c r="C120" s="4" t="inlineStr">
        <is>
          <t>Vendido</t>
        </is>
      </c>
      <c r="D120" s="4" t="inlineStr">
        <is>
          <t>24</t>
        </is>
      </c>
      <c r="E120" s="5" t="inlineStr">
        <is>
          <t>199.000,00</t>
        </is>
      </c>
      <c r="F120" s="4" t="inlineStr">
        <is>
          <t>2000.00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2026-07-01T16:11:01.00Z</dcterms:created>
  <dc:creator>Tellks Tecnologia</dc:creator>
  <cp:revision>0</cp:revision>
</cp:coreProperties>
</file>