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• 11 Tratores • 14 Caminhões • Veículo • Implementos Agrícolas • Motor de Popa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=HYPERLINK("https://www.leilaoonline.net/lote/detalhe/4726", "047")</f>
      </c>
      <c r="B11" s="4" t="s">
        <f>=HYPERLINK("https://www.leilaoonline.net/lote/detalhe/4726", "CARRETINHA SERV. DIVERSOS  COR CINZA, S/FR, UND. DOIS CÓRREGOS ")</f>
      </c>
      <c r="C11" s="4" t="inlineStr">
        <is>
          <t>Vendido</t>
        </is>
      </c>
      <c r="D11" s="4" t="inlineStr">
        <is>
          <t>6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=HYPERLINK("https://www.leilaoonline.net/lote/detalhe/4715", "501")</f>
      </c>
      <c r="B12" s="4" t="s">
        <f>=HYPERLINK("https://www.leilaoonline.net/lote/detalhe/4715", " 2 TRANSFORMADORES, MOTORES E VARIADORES, S/FR, UND IPAUSSÚ")</f>
      </c>
      <c r="C12" s="4" t="inlineStr">
        <is>
          <t>Vendido</t>
        </is>
      </c>
      <c r="D12" s="4" t="inlineStr">
        <is>
          <t>4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=HYPERLINK("https://www.leilaoonline.net/lote/detalhe/4716", "503")</f>
      </c>
      <c r="B13" s="4" t="s">
        <f>=HYPERLINK("https://www.leilaoonline.net/lote/detalhe/4716", " PHMÊTRO DIGMED, CONDUTIVIMETRO, CHAPA AQUECED APROX. 20 EQUIPAMENTOS, S/FR, UND IPAUSSÚ")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=HYPERLINK("https://www.leilaoonline.net/lote/detalhe/4717", "504")</f>
      </c>
      <c r="B14" s="4" t="s">
        <f>=HYPERLINK("https://www.leilaoonline.net/lote/detalhe/4717", " PLATAFORMA E SISTEMA HIDRAULICO DO HILO COM MOTOR ME80020 DE APROX. 60 CV UND IPAUSSÚ")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=HYPERLINK("https://www.leilaoonline.net/lote/detalhe/4734", "511")</f>
      </c>
      <c r="B15" s="4" t="s">
        <f>=HYPERLINK("https://www.leilaoonline.net/lote/detalhe/4734", " SUCATA DE ÔNIBUS - SEM DOCUMENTO - UND IPAUSSÚ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=HYPERLINK("https://www.leilaoonline.net/lote/detalhe/4791", "512")</f>
      </c>
      <c r="B16" s="4" t="s">
        <f>=HYPERLINK("https://www.leilaoonline.net/lote/detalhe/4791", " 4 TANQUES - 3 DE PLASTICO PJ200 E 1 TANQUE  5 MIL LITROS, S/FR, UND IPAUSSU")</f>
      </c>
      <c r="C16" s="4" t="inlineStr">
        <is>
          <t>Vendido</t>
        </is>
      </c>
      <c r="D16" s="4" t="inlineStr">
        <is>
          <t>9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=HYPERLINK("https://www.leilaoonline.net/lote/detalhe/4788", "513")</f>
      </c>
      <c r="B17" s="4" t="s">
        <f>=HYPERLINK("https://www.leilaoonline.net/lote/detalhe/4788", " 1 TANQUE DE FIBRA DE 5 MIL LITROS, PURUNGA SEM  A BOMBA, S/FR, UND IPAUSSU")</f>
      </c>
      <c r="C17" s="4" t="inlineStr">
        <is>
          <t>Vendido</t>
        </is>
      </c>
      <c r="D17" s="4" t="inlineStr">
        <is>
          <t>13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=HYPERLINK("https://www.leilaoonline.net/lote/detalhe/4792", "514")</f>
      </c>
      <c r="B18" s="4" t="s">
        <f>=HYPERLINK("https://www.leilaoonline.net/lote/detalhe/4792", " 1 TANQUE DE FIBRA DE 25 MIL LITROS POUCO USO, FR42600 UND IPAUSSU")</f>
      </c>
      <c r="C18" s="4" t="inlineStr">
        <is>
          <t>Vendido</t>
        </is>
      </c>
      <c r="D18" s="4" t="inlineStr">
        <is>
          <t>64</t>
        </is>
      </c>
      <c r="E18" s="5" t="inlineStr">
        <is>
          <t>7.100,00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=HYPERLINK("https://www.leilaoonline.net/lote/detalhe/4742", "1292")</f>
      </c>
      <c r="B19" s="4" t="s">
        <f>=HYPERLINK("https://www.leilaoonline.net/lote/detalhe/4742", " CHEVROLET GM 21000, 1987, PLACA CZN6041, FR360251, UND ZANIN")</f>
      </c>
      <c r="C19" s="4" t="inlineStr">
        <is>
          <t>Vendido</t>
        </is>
      </c>
      <c r="D19" s="4" t="inlineStr">
        <is>
          <t>50</t>
        </is>
      </c>
      <c r="E19" s="5" t="inlineStr">
        <is>
          <t>18.250,00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=HYPERLINK("https://www.leilaoonline.net/lote/detalhe/4852", "1296")</f>
      </c>
      <c r="B20" s="4" t="s">
        <f>=HYPERLINK("https://www.leilaoonline.net/lote/detalhe/4852", " CALDEIRA INDUSTRIAL, S/FR, UND TAMOIO")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=HYPERLINK("https://www.leilaoonline.net/lote/detalhe/4855", "1297")</f>
      </c>
      <c r="B21" s="4" t="s">
        <f>=HYPERLINK("https://www.leilaoonline.net/lote/detalhe/4855", " CALDEIRA INDUSTRIAL, S/FR, UND TAMOIO")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=HYPERLINK("https://www.leilaoonline.net/lote/detalhe/4856", "1298")</f>
      </c>
      <c r="B22" s="4" t="s">
        <f>=HYPERLINK("https://www.leilaoonline.net/lote/detalhe/4856", "CANTONEIRA E 3 MESAS DE MADEIRAS, S/FR, UND TAMOIO")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=HYPERLINK("https://www.leilaoonline.net/lote/detalhe/4853", "1299")</f>
      </c>
      <c r="B23" s="4" t="s">
        <f>=HYPERLINK("https://www.leilaoonline.net/lote/detalhe/4853", " MESAS ESCRITÓRIO, EQUIPAMENTO AMBULATÉRIAL E COFRE, S/FR, UND TAMOIO")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=HYPERLINK("https://www.leilaoonline.net/lote/detalhe/4870", "1300")</f>
      </c>
      <c r="B24" s="4" t="s">
        <f>=HYPERLINK("https://www.leilaoonline.net/lote/detalhe/4870", " TRATOR M. F 290 4X2, ANO 1984, CH 2287550107, FR115155, UND TAMOIO")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15.750,00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=HYPERLINK("https://www.leilaoonline.net/lote/detalhe/4873", "1301")</f>
      </c>
      <c r="B25" s="4" t="s">
        <f>=HYPERLINK("https://www.leilaoonline.net/lote/detalhe/4873", " CAMINHÃO M.BENZ 608 TOCO, ANO 1984, PLACA CZN5134. FR360302, UND TAMOIO")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15.250,00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=HYPERLINK("https://www.leilaoonline.net/lote/detalhe/4738", "2302")</f>
      </c>
      <c r="B26" s="4" t="s">
        <f>=HYPERLINK("https://www.leilaoonline.net/lote/detalhe/4738", " TROCADOR DE CALOR, PAT. 77010, S/FR, UND. DIAMANTE")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=HYPERLINK("https://www.leilaoonline.net/lote/detalhe/4896", "2306")</f>
      </c>
      <c r="B27" s="4" t="s">
        <f>=HYPERLINK("https://www.leilaoonline.net/lote/detalhe/4896", "CALDEIRA DEDINI V-2/4 32T/H 145ATM, IMOB. 103346, OUTROS ITENS, UNID DIAMANTE")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=HYPERLINK("https://www.leilaoonline.net/lote/detalhe/4718", "2312")</f>
      </c>
      <c r="B28" s="4" t="s">
        <f>=HYPERLINK("https://www.leilaoonline.net/lote/detalhe/4718", " MOVEIS E UTENSILIOS EM GERAL, QDA APROXIMADAMENTE UM CAMINHÃO TRUCK,  S/FR,  UND DIAMANTE")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=HYPERLINK("https://www.leilaoonline.net/lote/detalhe/4435", "2315")</f>
      </c>
      <c r="B29" s="4" t="s">
        <f>=HYPERLINK("https://www.leilaoonline.net/lote/detalhe/4435", " TRATOR  CARREGADEIRA, COR AMARELO FORD 5630, ANO 1998, FR100902  IMOB.180718, UND DIAMANTE  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17.250,00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=HYPERLINK("https://www.leilaoonline.net/lote/detalhe/4846", "2316")</f>
      </c>
      <c r="B30" s="4" t="s">
        <f>=HYPERLINK("https://www.leilaoonline.net/lote/detalhe/4846", " TRATOR FORD 8830 4X4, ANO 1996, FR72187, UND DIAMANTE")</f>
      </c>
      <c r="C30" s="4" t="inlineStr">
        <is>
          <t>Vendido</t>
        </is>
      </c>
      <c r="D30" s="4" t="inlineStr">
        <is>
          <t>70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=HYPERLINK("https://www.leilaoonline.net/lote/detalhe/4849", "2317")</f>
      </c>
      <c r="B31" s="4" t="s">
        <f>=HYPERLINK("https://www.leilaoonline.net/lote/detalhe/4849", " RODAS DIVERSAS, 1 T PESO ESTIMADO, S/FR, UND DIAMANTE")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=HYPERLINK("https://www.leilaoonline.net/lote/detalhe/4848", "2318")</f>
      </c>
      <c r="B32" s="4" t="s">
        <f>=HYPERLINK("https://www.leilaoonline.net/lote/detalhe/4848", " MOTORES ELÉTRICOS DIVERSOS, 1 T PESO ESTIMADO, S/FR, UND DIAMANTE")</f>
      </c>
      <c r="C32" s="4" t="inlineStr">
        <is>
          <t>Vendido</t>
        </is>
      </c>
      <c r="D32" s="4" t="inlineStr">
        <is>
          <t>68</t>
        </is>
      </c>
      <c r="E32" s="5" t="inlineStr">
        <is>
          <t>3.700,00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=HYPERLINK("https://www.leilaoonline.net/lote/detalhe/4851", "2319")</f>
      </c>
      <c r="B33" s="4" t="s">
        <f>=HYPERLINK("https://www.leilaoonline.net/lote/detalhe/4851", " VW/SAVEIRO, ANO 2000, PLACA CWZ3241 , FR95108, IMOB. 60618, UND DIAMANTE")</f>
      </c>
      <c r="C33" s="4" t="inlineStr">
        <is>
          <t>Vendido</t>
        </is>
      </c>
      <c r="D33" s="4" t="inlineStr">
        <is>
          <t>9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=HYPERLINK("https://www.leilaoonline.net/lote/detalhe/4725", "3788")</f>
      </c>
      <c r="B34" s="4" t="s">
        <f>=HYPERLINK("https://www.leilaoonline.net/lote/detalhe/4725", " CONEXÕES T GALVANIZADAS DE 6P 15 UND. APROX.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=HYPERLINK("https://www.leilaoonline.net/lote/detalhe/4736", "3830")</f>
      </c>
      <c r="B35" s="4" t="s">
        <f>=HYPERLINK("https://www.leilaoonline.net/lote/detalhe/4736", " SUCATA DE FIO AUTOMOTIVO 250KG E 100KG DE OUTROS MATERIAIS, QDA. APROX. S/FR  . UND BARRA")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=HYPERLINK("https://www.leilaoonline.net/lote/detalhe/4735", "3848")</f>
      </c>
      <c r="B36" s="4" t="s">
        <f>=HYPERLINK("https://www.leilaoonline.net/lote/detalhe/4735", " 2 ESTEIRA DE APROX. 6 METROS  E UM CARRINHO, S/FR - UND BARRA 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=HYPERLINK("https://www.leilaoonline.net/lote/detalhe/4739", "3854")</f>
      </c>
      <c r="B37" s="4" t="s">
        <f>=HYPERLINK("https://www.leilaoonline.net/lote/detalhe/4739", " PEÇAS AUTOMOTIVAS DIVERSAS, VÁLVULAS, CARDAN, ENGRENAGEM... S/FR, UND BARRA ")</f>
      </c>
      <c r="C37" s="4" t="inlineStr">
        <is>
          <t>Vendido</t>
        </is>
      </c>
      <c r="D37" s="4" t="inlineStr">
        <is>
          <t>11</t>
        </is>
      </c>
      <c r="E37" s="5" t="inlineStr">
        <is>
          <t>2.050,00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=HYPERLINK("https://www.leilaoonline.net/lote/detalhe/4436", "3857")</f>
      </c>
      <c r="B38" s="4" t="s">
        <f>=HYPERLINK("https://www.leilaoonline.net/lote/detalhe/4436", " CAMINHÃO VOLVO NL12 6X4 COM TANQUE, FR97034, ANO 1997, IMOB.236782 , PLACA CHF0632, UND BARRA ")</f>
      </c>
      <c r="C38" s="4" t="inlineStr">
        <is>
          <t>Vendido</t>
        </is>
      </c>
      <c r="D38" s="4" t="inlineStr">
        <is>
          <t>111</t>
        </is>
      </c>
      <c r="E38" s="5" t="inlineStr">
        <is>
          <t>37.000,00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=HYPERLINK("https://www.leilaoonline.net/lote/detalhe/4434", "3858")</f>
      </c>
      <c r="B39" s="4" t="s">
        <f>=HYPERLINK("https://www.leilaoonline.net/lote/detalhe/4434", " CAMINHAO SCANIA R113 6X4, ANO 1994, FR97000, IMOB.61265, PLACA BWT3391, UND BARRA ")</f>
      </c>
      <c r="C39" s="4" t="inlineStr">
        <is>
          <t>Vendido</t>
        </is>
      </c>
      <c r="D39" s="4" t="inlineStr">
        <is>
          <t>75</t>
        </is>
      </c>
      <c r="E39" s="5" t="inlineStr">
        <is>
          <t>27.750,00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=HYPERLINK("https://www.leilaoonline.net/lote/detalhe/4440", "3859")</f>
      </c>
      <c r="B40" s="4" t="s">
        <f>=HYPERLINK("https://www.leilaoonline.net/lote/detalhe/4440", " SUCATA - TRATOR PNEU 205 225CV MA,  ANO 2014, FR100731 IMOB 208090, UND BARRA")</f>
      </c>
      <c r="C40" s="4" t="inlineStr">
        <is>
          <t>Não vendido</t>
        </is>
      </c>
      <c r="D40" s="4" t="inlineStr">
        <is>
          <t>148</t>
        </is>
      </c>
      <c r="E40" s="5" t="inlineStr">
        <is>
          <t>39.500,00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=HYPERLINK("https://www.leilaoonline.net/lote/detalhe/4441", "3860")</f>
      </c>
      <c r="B41" s="4" t="s">
        <f>=HYPERLINK("https://www.leilaoonline.net/lote/detalhe/4441", " CARRETA DE SERVIÇOS DIVERSOS, FR103854,UND BARRA")</f>
      </c>
      <c r="C41" s="4" t="inlineStr">
        <is>
          <t>Vendido</t>
        </is>
      </c>
      <c r="D41" s="4" t="inlineStr">
        <is>
          <t>17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=HYPERLINK("https://www.leilaoonline.net/lote/detalhe/4439", "3861")</f>
      </c>
      <c r="B42" s="4" t="s">
        <f>=HYPERLINK("https://www.leilaoonline.net/lote/detalhe/4439", " CARRETA DE SERVIÇOS DIVERSOS, FR103676, UND BARRA")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=HYPERLINK("https://www.leilaoonline.net/lote/detalhe/4438", "3862")</f>
      </c>
      <c r="B43" s="4" t="s">
        <f>=HYPERLINK("https://www.leilaoonline.net/lote/detalhe/4438", " CARRETA DE SERVIÇOS DIVERSOS, FR103867, UND BARRA")</f>
      </c>
      <c r="C43" s="4" t="inlineStr">
        <is>
          <t>Vendido</t>
        </is>
      </c>
      <c r="D43" s="4" t="inlineStr">
        <is>
          <t>11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=HYPERLINK("https://www.leilaoonline.net/lote/detalhe/4443", "3863")</f>
      </c>
      <c r="B44" s="4" t="s">
        <f>=HYPERLINK("https://www.leilaoonline.net/lote/detalhe/4443", " CARRETA DE SERVIÇOS DIVERSOS FR103853, UND BARRA")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=HYPERLINK("https://www.leilaoonline.net/lote/detalhe/4437", "3864")</f>
      </c>
      <c r="B45" s="4" t="s">
        <f>=HYPERLINK("https://www.leilaoonline.net/lote/detalhe/4437", " MOTO BOMBA, ANO 1999, FR107303, UND BARRA")</f>
      </c>
      <c r="C45" s="4" t="inlineStr">
        <is>
          <t>Vendido</t>
        </is>
      </c>
      <c r="D45" s="4" t="inlineStr">
        <is>
          <t>32</t>
        </is>
      </c>
      <c r="E45" s="5" t="inlineStr">
        <is>
          <t>6.600,00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=HYPERLINK("https://www.leilaoonline.net/lote/detalhe/4442", "3865")</f>
      </c>
      <c r="B46" s="4" t="s">
        <f>=HYPERLINK("https://www.leilaoonline.net/lote/detalhe/4442", " BAU COR AZUL DE AÇO, S/FR, UND BARRA")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=HYPERLINK("https://www.leilaoonline.net/lote/detalhe/4444", "3866")</f>
      </c>
      <c r="B47" s="4" t="s">
        <f>=HYPERLINK("https://www.leilaoonline.net/lote/detalhe/4444", " CARRETA COM BAU, PLACA BWQ5484,FR96530, UND BARRA")</f>
      </c>
      <c r="C47" s="4" t="inlineStr">
        <is>
          <t>Vendido</t>
        </is>
      </c>
      <c r="D47" s="4" t="inlineStr">
        <is>
          <t>31</t>
        </is>
      </c>
      <c r="E47" s="5" t="inlineStr">
        <is>
          <t>5.050,00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=HYPERLINK("https://www.leilaoonline.net/lote/detalhe/4445", "3867")</f>
      </c>
      <c r="B48" s="4" t="s">
        <f>=HYPERLINK("https://www.leilaoonline.net/lote/detalhe/4445", " CARRETA COM BAU, PLACA BWT3205, FR96529 , UND BARRA")</f>
      </c>
      <c r="C48" s="4" t="inlineStr">
        <is>
          <t>Vendido</t>
        </is>
      </c>
      <c r="D48" s="4" t="inlineStr">
        <is>
          <t>31</t>
        </is>
      </c>
      <c r="E48" s="5" t="inlineStr">
        <is>
          <t>5.050,00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=HYPERLINK("https://www.leilaoonline.net/lote/detalhe/4446", "3868")</f>
      </c>
      <c r="B49" s="4" t="s">
        <f>=HYPERLINK("https://www.leilaoonline.net/lote/detalhe/4446", " 3 CALDEIRAS  E EQUIPAMENTOS, ( 600 TON. DE FERRO PESO ESTIMADO), UND BARRA")</f>
      </c>
      <c r="C49" s="4" t="inlineStr">
        <is>
          <t>Não vendido</t>
        </is>
      </c>
      <c r="D49" s="4" t="inlineStr">
        <is>
          <t>66</t>
        </is>
      </c>
      <c r="E49" s="5" t="inlineStr">
        <is>
          <t>67.500,00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=HYPERLINK("https://www.leilaoonline.net/lote/detalhe/4620", "3869")</f>
      </c>
      <c r="B50" s="4" t="s">
        <f>=HYPERLINK("https://www.leilaoonline.net/lote/detalhe/4620", " 2 BOMBA MULTIESTAGIO COM 5 ESTAGIOS IMBIL BEW 100/6 13388 E 100/6 13387 E, PAT. 73966, 21105")</f>
      </c>
      <c r="C50" s="4" t="inlineStr">
        <is>
          <t>Vendido</t>
        </is>
      </c>
      <c r="D50" s="4" t="inlineStr">
        <is>
          <t>42</t>
        </is>
      </c>
      <c r="E50" s="5" t="inlineStr">
        <is>
          <t>7.600,00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=HYPERLINK("https://www.leilaoonline.net/lote/detalhe/4618", "3870")</f>
      </c>
      <c r="B51" s="4" t="s">
        <f>=HYPERLINK("https://www.leilaoonline.net/lote/detalhe/4618", " 1 TRANSFORMADOR E 1 CARRETA COM 2 RODAS, PAT.136740, UND BARRA ")</f>
      </c>
      <c r="C51" s="4" t="inlineStr">
        <is>
          <t>Vendido</t>
        </is>
      </c>
      <c r="D51" s="4" t="inlineStr">
        <is>
          <t>8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=HYPERLINK("https://www.leilaoonline.net/lote/detalhe/4619", "3871")</f>
      </c>
      <c r="B52" s="4" t="s">
        <f>=HYPERLINK("https://www.leilaoonline.net/lote/detalhe/4619", " MOTORES E PEÇAS AUTOMOTIVA INCOMPLETOS, PESO APROX. 1 TON, UND BARRA")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1.700,00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=HYPERLINK("https://www.leilaoonline.net/lote/detalhe/4621", "3872")</f>
      </c>
      <c r="B53" s="4" t="s">
        <f>=HYPERLINK("https://www.leilaoonline.net/lote/detalhe/4621", " 6 MOTORES, 1 BOMBA, S/FR, UND BARRA")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=HYPERLINK("https://www.leilaoonline.net/lote/detalhe/4790", "3873")</f>
      </c>
      <c r="B54" s="4" t="s">
        <f>=HYPERLINK("https://www.leilaoonline.net/lote/detalhe/4790", " BOMBAS E 1 PISTÃO, S/FR, LOC: UND BARRA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=HYPERLINK("https://www.leilaoonline.net/lote/detalhe/4785", "3874")</f>
      </c>
      <c r="B55" s="4" t="s">
        <f>=HYPERLINK("https://www.leilaoonline.net/lote/detalhe/4785", " TANQUE DE FIBRA - USO VINHAÇA, FR110307, LOC: UND BARRA")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=HYPERLINK("https://www.leilaoonline.net/lote/detalhe/4789", "3875")</f>
      </c>
      <c r="B56" s="4" t="s">
        <f>=HYPERLINK("https://www.leilaoonline.net/lote/detalhe/4789", " ENGATE PARA CANO DE FIBRA E BRAÇADEIRAS DE ALUMÍNIO, S/FR, LOC: UND BARRA")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=HYPERLINK("https://www.leilaoonline.net/lote/detalhe/4786", "3876")</f>
      </c>
      <c r="B57" s="4" t="s">
        <f>=HYPERLINK("https://www.leilaoonline.net/lote/detalhe/4786", " 2 BOMBAS INI 100500, S/FR, LOC: UND BARRA")</f>
      </c>
      <c r="C57" s="4" t="inlineStr">
        <is>
          <t>Vendido</t>
        </is>
      </c>
      <c r="D57" s="4" t="inlineStr">
        <is>
          <t>49</t>
        </is>
      </c>
      <c r="E57" s="5" t="inlineStr">
        <is>
          <t>2.800,00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=HYPERLINK("https://www.leilaoonline.net/lote/detalhe/4787", "3877")</f>
      </c>
      <c r="B58" s="4" t="s">
        <f>=HYPERLINK("https://www.leilaoonline.net/lote/detalhe/4787", " 6 BOMBAS COR AZUL, POUCO USO, FR99012/99017/99019/99021/99023/99025, LOC: UND BARRA")</f>
      </c>
      <c r="C58" s="4" t="inlineStr">
        <is>
          <t>Vendido</t>
        </is>
      </c>
      <c r="D58" s="4" t="inlineStr">
        <is>
          <t>43</t>
        </is>
      </c>
      <c r="E58" s="5" t="inlineStr">
        <is>
          <t>4.700,00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=HYPERLINK("https://www.leilaoonline.net/lote/detalhe/4784", "3878")</f>
      </c>
      <c r="B59" s="4" t="s">
        <f>=HYPERLINK("https://www.leilaoonline.net/lote/detalhe/4784", " 100 EXTINTORES APROXIMADAMENTE, S/FR, LOC: UND BARRA")</f>
      </c>
      <c r="C59" s="4" t="inlineStr">
        <is>
          <t>Vendido</t>
        </is>
      </c>
      <c r="D59" s="4" t="inlineStr">
        <is>
          <t>8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=HYPERLINK("https://www.leilaoonline.net/lote/detalhe/4850", "3880")</f>
      </c>
      <c r="B60" s="4" t="s">
        <f>=HYPERLINK("https://www.leilaoonline.net/lote/detalhe/4850", " 23 TUBOS CILINDROS - 06 ACETILENO,16 OXIGÊNIO, 01 CILINDRO (5KGS), S/FR UND BARRA")</f>
      </c>
      <c r="C60" s="4" t="inlineStr">
        <is>
          <t>Vendido</t>
        </is>
      </c>
      <c r="D60" s="4" t="inlineStr">
        <is>
          <t>44</t>
        </is>
      </c>
      <c r="E60" s="5" t="inlineStr">
        <is>
          <t>10.200,00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=HYPERLINK("https://www.leilaoonline.net/lote/detalhe/4847", "3881")</f>
      </c>
      <c r="B61" s="4" t="s">
        <f>=HYPERLINK("https://www.leilaoonline.net/lote/detalhe/4847", " ARMARIO DE MADEIRA.APROX. 2,50X 2,50M, S/FR UND BARRA")</f>
      </c>
      <c r="C61" s="4" t="inlineStr">
        <is>
          <t>Vendido</t>
        </is>
      </c>
      <c r="D61" s="4" t="inlineStr">
        <is>
          <t>29</t>
        </is>
      </c>
      <c r="E61" s="5" t="inlineStr">
        <is>
          <t>1.700,00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=HYPERLINK("https://www.leilaoonline.net/lote/detalhe/4899", "3882")</f>
      </c>
      <c r="B62" s="4" t="s">
        <f>=HYPERLINK("https://www.leilaoonline.net/lote/detalhe/4899", "MATERIAL ELETRÔNICO,ELÉTRICO E MOVEIS ESCRITÓRIO, S/FR, (LOC: SP), UND BARRA")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=HYPERLINK("https://www.leilaoonline.net/lote/detalhe/4740", "3883")</f>
      </c>
      <c r="B63" s="4" t="s">
        <f>=HYPERLINK("https://www.leilaoonline.net/lote/detalhe/4740", " CAMINHÃO M.BENZ L 2213, ANO 1981, PLACA BQF2402, FR40320, UND BARRA")</f>
      </c>
      <c r="C63" s="4" t="inlineStr">
        <is>
          <t>Vendido</t>
        </is>
      </c>
      <c r="D63" s="4" t="inlineStr">
        <is>
          <t>27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=HYPERLINK("https://www.leilaoonline.net/lote/detalhe/5043", "3884")</f>
      </c>
      <c r="B64" s="4" t="s">
        <f>=HYPERLINK("https://www.leilaoonline.net/lote/detalhe/5043", " SUCATA 20 TON VALVULAS DIVERSAS, PESO ESTIMADO VENDA POR KILO, S/FR, UND BARRA")</f>
      </c>
      <c r="C64" s="4" t="inlineStr">
        <is>
          <t>Não vendido</t>
        </is>
      </c>
      <c r="D64" s="4" t="inlineStr">
        <is>
          <t>51</t>
        </is>
      </c>
      <c r="E64" s="5" t="inlineStr">
        <is>
          <t>16.200,00</t>
        </is>
      </c>
      <c r="F64" s="4" t="inlineStr">
        <is>
          <t>0.01</t>
        </is>
      </c>
    </row>
    <row collapsed="false" customFormat="false" customHeight="false" hidden="false" ht="12.1" outlineLevel="0" r="65">
      <c r="A65" s="5" t="s">
        <f>=HYPERLINK("https://www.leilaoonline.net/lote/detalhe/5046", "3885")</f>
      </c>
      <c r="B65" s="4" t="s">
        <f>=HYPERLINK("https://www.leilaoonline.net/lote/detalhe/5046", " 2 VALVULAS SEM USO, S/FR, UND BARRA")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=HYPERLINK("https://www.leilaoonline.net/lote/detalhe/5051", "3886")</f>
      </c>
      <c r="B66" s="4" t="s">
        <f>=HYPERLINK("https://www.leilaoonline.net/lote/detalhe/5051", " PEÇAS AUTOMOTIVA,  S/FR, UND BARRA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=HYPERLINK("https://www.leilaoonline.net/lote/detalhe/5050", "3887")</f>
      </c>
      <c r="B67" s="4" t="s">
        <f>=HYPERLINK("https://www.leilaoonline.net/lote/detalhe/5050", " S. REBOQUE RANDON 9,60M, CANA INTEIRA, ANO 2002, FR46793, UND BARRA ,")</f>
      </c>
      <c r="C67" s="4" t="inlineStr">
        <is>
          <t>Vendido</t>
        </is>
      </c>
      <c r="D67" s="4" t="inlineStr">
        <is>
          <t>53</t>
        </is>
      </c>
      <c r="E67" s="5" t="inlineStr">
        <is>
          <t>9.300,00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=HYPERLINK("https://www.leilaoonline.net/lote/detalhe/5049", "3888")</f>
      </c>
      <c r="B68" s="4" t="s">
        <f>=HYPERLINK("https://www.leilaoonline.net/lote/detalhe/5049", " S. REBOQUE RANDON 9,60M, CANA INTEIRA, ANO 2002, FR46796, UND BARRA ,")</f>
      </c>
      <c r="C68" s="4" t="inlineStr">
        <is>
          <t>Vendido</t>
        </is>
      </c>
      <c r="D68" s="4" t="inlineStr">
        <is>
          <t>61</t>
        </is>
      </c>
      <c r="E68" s="5" t="inlineStr">
        <is>
          <t>9.900,00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=HYPERLINK("https://www.leilaoonline.net/lote/detalhe/5052", "3889")</f>
      </c>
      <c r="B69" s="4" t="s">
        <f>=HYPERLINK("https://www.leilaoonline.net/lote/detalhe/5052", " S. REBOQUE RANDON 9,60M, CANA INTEIRA, ANO 2002, FR46794, UND BARRA ,")</f>
      </c>
      <c r="C69" s="4" t="inlineStr">
        <is>
          <t>Vendido</t>
        </is>
      </c>
      <c r="D69" s="4" t="inlineStr">
        <is>
          <t>64</t>
        </is>
      </c>
      <c r="E69" s="5" t="inlineStr">
        <is>
          <t>10.950,00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=HYPERLINK("https://www.leilaoonline.net/lote/detalhe/4723", "4487")</f>
      </c>
      <c r="B70" s="4" t="s">
        <f>=HYPERLINK("https://www.leilaoonline.net/lote/detalhe/4723", " JET AÇÚCAR, S/FR  UND COSTA PINTO")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=HYPERLINK("https://www.leilaoonline.net/lote/detalhe/4722", "4490")</f>
      </c>
      <c r="B71" s="4" t="s">
        <f>=HYPERLINK("https://www.leilaoonline.net/lote/detalhe/4722", " CHARRETE TRAÇÃO ANIMAL, S/FR,  UND COSTA PINTO")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=HYPERLINK("https://www.leilaoonline.net/lote/detalhe/4749", "4491")</f>
      </c>
      <c r="B72" s="4" t="s">
        <f>=HYPERLINK("https://www.leilaoonline.net/lote/detalhe/4749", "  CAMINHÃO M.BENZ, ANO 1977, PLACA BQF2491, FR52502,  UND COSTA PINTO")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9.500,00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=HYPERLINK("https://www.leilaoonline.net/lote/detalhe/5011", "4507")</f>
      </c>
      <c r="B73" s="4" t="s">
        <f>=HYPERLINK("https://www.leilaoonline.net/lote/detalhe/5011", " DOLLY ANTONINI, FR22612, UND COSTA PINTO")</f>
      </c>
      <c r="C73" s="4" t="inlineStr">
        <is>
          <t>Não vendido</t>
        </is>
      </c>
      <c r="D73" s="4" t="inlineStr">
        <is>
          <t>10</t>
        </is>
      </c>
      <c r="E73" s="5" t="inlineStr">
        <is>
          <t>2.150,00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=HYPERLINK("https://www.leilaoonline.net/lote/detalhe/5012", "4508")</f>
      </c>
      <c r="B74" s="4" t="s">
        <f>=HYPERLINK("https://www.leilaoonline.net/lote/detalhe/5012", " DOLLY USICAMP, FR56897, UND COSTA PINTO")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=HYPERLINK("https://www.leilaoonline.net/lote/detalhe/5013", "4509")</f>
      </c>
      <c r="B75" s="4" t="s">
        <f>=HYPERLINK("https://www.leilaoonline.net/lote/detalhe/5013", " 5 CABINES DMB, S/FR, UND COSTA PINTO")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1.050,00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=HYPERLINK("https://www.leilaoonline.net/lote/detalhe/5017", "4510")</f>
      </c>
      <c r="B76" s="4" t="s">
        <f>=HYPERLINK("https://www.leilaoonline.net/lote/detalhe/5017", " 5 GARFOS, S/FR, UND COSTA PINTO")</f>
      </c>
      <c r="C76" s="4" t="inlineStr">
        <is>
          <t>Vendido</t>
        </is>
      </c>
      <c r="D76" s="4" t="inlineStr">
        <is>
          <t>5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=HYPERLINK("https://www.leilaoonline.net/lote/detalhe/5014", "4511")</f>
      </c>
      <c r="B77" s="4" t="s">
        <f>=HYPERLINK("https://www.leilaoonline.net/lote/detalhe/5014", "1TRUCK COLHEDORA JONH DEERE, 2 SANTO ANTONIO PICK UP, S/FR, UND COSTA PINTO")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=HYPERLINK("https://www.leilaoonline.net/lote/detalhe/5023", "4512")</f>
      </c>
      <c r="B78" s="4" t="s">
        <f>=HYPERLINK("https://www.leilaoonline.net/lote/detalhe/5023", "RABICHOS DE LEVANTE HIDRAULICO P/ USO IMPLEMENTOS, S/FR, UND COSTA PINTO")</f>
      </c>
      <c r="C78" s="4" t="inlineStr">
        <is>
          <t>Vendido</t>
        </is>
      </c>
      <c r="D78" s="4" t="inlineStr">
        <is>
          <t>71</t>
        </is>
      </c>
      <c r="E78" s="5" t="inlineStr">
        <is>
          <t>7.600,00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=HYPERLINK("https://www.leilaoonline.net/lote/detalhe/5019", "4513")</f>
      </c>
      <c r="B79" s="4" t="s">
        <f>=HYPERLINK("https://www.leilaoonline.net/lote/detalhe/5019", " BANCADA DE FERRO E BOMBA , S/FR, UND COSTA PINTO")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=HYPERLINK("https://www.leilaoonline.net/lote/detalhe/5021", "4514")</f>
      </c>
      <c r="B80" s="4" t="s">
        <f>=HYPERLINK("https://www.leilaoonline.net/lote/detalhe/5021", " 30 UND. PARALAMAS NOVOS E USADOS QDA APROXIMADA, S/FR, UND COSTA PINTO")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700,00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=HYPERLINK("https://www.leilaoonline.net/lote/detalhe/5020", "4515")</f>
      </c>
      <c r="B81" s="4" t="s">
        <f>=HYPERLINK("https://www.leilaoonline.net/lote/detalhe/5020", " TANQUE COM CARRETA, S/FR, UND COSTA PINTO")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=HYPERLINK("https://www.leilaoonline.net/lote/detalhe/5016", "4516")</f>
      </c>
      <c r="B82" s="4" t="s">
        <f>=HYPERLINK("https://www.leilaoonline.net/lote/detalhe/5016", " 2 HIDRO ROLL, S/FR, UND COSTA PINTO")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=HYPERLINK("https://www.leilaoonline.net/lote/detalhe/5025", "4517")</f>
      </c>
      <c r="B83" s="4" t="s">
        <f>=HYPERLINK("https://www.leilaoonline.net/lote/detalhe/5025", " REBOQUE RODOVIARIO, ANO 1987, PLACA BQF8806, FR56075, UND COSTA PINTO")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=HYPERLINK("https://www.leilaoonline.net/lote/detalhe/5015", "4518")</f>
      </c>
      <c r="B84" s="4" t="s">
        <f>=HYPERLINK("https://www.leilaoonline.net/lote/detalhe/5015", " CARROCERIA SUCATA, PAT 058057, S/FR, UND COSTA PINTO")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=HYPERLINK("https://www.leilaoonline.net/lote/detalhe/5018", "4519")</f>
      </c>
      <c r="B85" s="4" t="s">
        <f>=HYPERLINK("https://www.leilaoonline.net/lote/detalhe/5018", " 19 PISTÕES DIVERSOS QDA APROX. E 1 BALÃO PLASTICOS, S/FR, UND COSTA PINTO")</f>
      </c>
      <c r="C85" s="4" t="inlineStr">
        <is>
          <t>Vendido</t>
        </is>
      </c>
      <c r="D85" s="4" t="inlineStr">
        <is>
          <t>12</t>
        </is>
      </c>
      <c r="E85" s="5" t="inlineStr">
        <is>
          <t>2.400,00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=HYPERLINK("https://www.leilaoonline.net/lote/detalhe/5022", "4520")</f>
      </c>
      <c r="B86" s="4" t="s">
        <f>=HYPERLINK("https://www.leilaoonline.net/lote/detalhe/5022", " TANQUE DE FIBRA, S/FR, UND COSTA PINTO")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=HYPERLINK("https://www.leilaoonline.net/lote/detalhe/5024", "4521")</f>
      </c>
      <c r="B87" s="4" t="s">
        <f>=HYPERLINK("https://www.leilaoonline.net/lote/detalhe/5024", " CARRETA REBOQUE SUCATA, S/FR, UND COSTA PINTO")</f>
      </c>
      <c r="C87" s="4" t="inlineStr">
        <is>
          <t>Vendido</t>
        </is>
      </c>
      <c r="D87" s="4" t="inlineStr">
        <is>
          <t>15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=HYPERLINK("https://www.leilaoonline.net/lote/detalhe/5006", "4522")</f>
      </c>
      <c r="B88" s="4" t="s">
        <f>=HYPERLINK("https://www.leilaoonline.net/lote/detalhe/5006", " MOTOR ESTACIONARIO PERKINS, ANO 1990, S/FR; UND COSTA PINTO")</f>
      </c>
      <c r="C88" s="4" t="inlineStr">
        <is>
          <t>Vendido</t>
        </is>
      </c>
      <c r="D88" s="4" t="inlineStr">
        <is>
          <t>61</t>
        </is>
      </c>
      <c r="E88" s="5" t="inlineStr">
        <is>
          <t>3.450,00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=HYPERLINK("https://www.leilaoonline.net/lote/detalhe/5010", "4523")</f>
      </c>
      <c r="B89" s="4" t="s">
        <f>=HYPERLINK("https://www.leilaoonline.net/lote/detalhe/5010", " 2 MAQUINAS DE SOLDA, S/FR, UND COSTA PINTO")</f>
      </c>
      <c r="C89" s="4" t="inlineStr">
        <is>
          <t>Vendido</t>
        </is>
      </c>
      <c r="D89" s="4" t="inlineStr">
        <is>
          <t>12</t>
        </is>
      </c>
      <c r="E89" s="5" t="inlineStr">
        <is>
          <t>770,00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=HYPERLINK("https://www.leilaoonline.net/lote/detalhe/5044", "4524")</f>
      </c>
      <c r="B90" s="4" t="s">
        <f>=HYPERLINK("https://www.leilaoonline.net/lote/detalhe/5044", " REBOQUE USICAMP 7,80 M, ANO2006,  PLACA COU4514, FR88601, UND COSTA PINTO")</f>
      </c>
      <c r="C90" s="4" t="inlineStr">
        <is>
          <t>Vendido</t>
        </is>
      </c>
      <c r="D90" s="4" t="inlineStr">
        <is>
          <t>28</t>
        </is>
      </c>
      <c r="E90" s="5" t="inlineStr">
        <is>
          <t>4.650,00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=HYPERLINK("https://www.leilaoonline.net/lote/detalhe/5048", "4525")</f>
      </c>
      <c r="B91" s="4" t="s">
        <f>=HYPERLINK("https://www.leilaoonline.net/lote/detalhe/5048", " TRANSBORDO CIVEMASA 10 T, FR22714, UND COSTA PINTO")</f>
      </c>
      <c r="C91" s="4" t="inlineStr">
        <is>
          <t>Vendido</t>
        </is>
      </c>
      <c r="D91" s="4" t="inlineStr">
        <is>
          <t>49</t>
        </is>
      </c>
      <c r="E91" s="5" t="inlineStr">
        <is>
          <t>12.000,00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=HYPERLINK("https://www.leilaoonline.net/lote/detalhe/5045", "4526")</f>
      </c>
      <c r="B92" s="4" t="s">
        <f>=HYPERLINK("https://www.leilaoonline.net/lote/detalhe/5045", " TRANSBORDO SMR 10500 10 T, FR55032, UND COSTA PINTO")</f>
      </c>
      <c r="C92" s="4" t="inlineStr">
        <is>
          <t>Vendido</t>
        </is>
      </c>
      <c r="D92" s="4" t="inlineStr">
        <is>
          <t>43</t>
        </is>
      </c>
      <c r="E92" s="5" t="inlineStr">
        <is>
          <t>12.500,00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=HYPERLINK("https://www.leilaoonline.net/lote/detalhe/5047", "4527")</f>
      </c>
      <c r="B93" s="4" t="s">
        <f>=HYPERLINK("https://www.leilaoonline.net/lote/detalhe/5047", "CARROCERIA P/CAMINHÃO PLATAFORMA S/FR , S/FR, UND COSTA PINTO")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=HYPERLINK("https://www.leilaoonline.net/lote/detalhe/4898", "4530")</f>
      </c>
      <c r="B94" s="4" t="s">
        <f>=HYPERLINK("https://www.leilaoonline.net/lote/detalhe/4898", "MOTOR DE POPA YAMAHA 15 CV, S/FR, UND COSTA PINTO")</f>
      </c>
      <c r="C94" s="4" t="inlineStr">
        <is>
          <t>Vendido</t>
        </is>
      </c>
      <c r="D94" s="4" t="inlineStr">
        <is>
          <t>15</t>
        </is>
      </c>
      <c r="E94" s="5" t="inlineStr">
        <is>
          <t>3.150,00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=HYPERLINK("https://www.leilaoonline.net/lote/detalhe/4897", "5474")</f>
      </c>
      <c r="B95" s="4" t="s">
        <f>=HYPERLINK("https://www.leilaoonline.net/lote/detalhe/4897", " REB/FACCHINI RFRBC /REB. CANA PICADA, ANO 1995, PLACA BKE4596, FR FR12260  UND BONFIM")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=HYPERLINK("https://www.leilaoonline.net/lote/detalhe/4743", "5476")</f>
      </c>
      <c r="B96" s="4" t="s">
        <f>=HYPERLINK("https://www.leilaoonline.net/lote/detalhe/4743", "1 PORTAÕ E 10 LUMINÁRIAS, S/FR, UND BONFIM")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440,00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=HYPERLINK("https://www.leilaoonline.net/lote/detalhe/4821", "5479")</f>
      </c>
      <c r="B97" s="4" t="s">
        <f>=HYPERLINK("https://www.leilaoonline.net/lote/detalhe/4821", " CAMINHÃO M.BENZ 1518 TOCO BAÚ, ANO 1987, PLACA BWQ5291, FR96405, LOC: UND BONFIM")</f>
      </c>
      <c r="C97" s="4" t="inlineStr">
        <is>
          <t>Não vendido</t>
        </is>
      </c>
      <c r="D97" s="4" t="inlineStr">
        <is>
          <t>55</t>
        </is>
      </c>
      <c r="E97" s="5" t="inlineStr">
        <is>
          <t>29.750,00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=HYPERLINK("https://www.leilaoonline.net/lote/detalhe/4827", "5488")</f>
      </c>
      <c r="B98" s="4" t="s">
        <f>=HYPERLINK("https://www.leilaoonline.net/lote/detalhe/4827", " REBOQUE FACCHINI 7,50 M, ANO 1994, PLACA BKE4123, FR121170, LOC: UND BONFIM")</f>
      </c>
      <c r="C98" s="4" t="inlineStr">
        <is>
          <t>Vendido</t>
        </is>
      </c>
      <c r="D98" s="4" t="inlineStr">
        <is>
          <t>2</t>
        </is>
      </c>
      <c r="E98" s="5" t="inlineStr">
        <is>
          <t>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=HYPERLINK("https://www.leilaoonline.net/lote/detalhe/4808", "5489")</f>
      </c>
      <c r="B99" s="4" t="s">
        <f>=HYPERLINK("https://www.leilaoonline.net/lote/detalhe/4808", "TRANSBORDO SERMAG 8 T, FR123662, SEM DOCUMENTO, LOC: UND BONFIM")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=HYPERLINK("https://www.leilaoonline.net/lote/detalhe/4809", "5491")</f>
      </c>
      <c r="B100" s="4" t="s">
        <f>=HYPERLINK("https://www.leilaoonline.net/lote/detalhe/4809", "TRANSBORDO SANDAL 8 T, FR91321, SEM DOCUMENTO,  LOC: UND BONFIM")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=HYPERLINK("https://www.leilaoonline.net/lote/detalhe/4831", "5492")</f>
      </c>
      <c r="B101" s="4" t="s">
        <f>=HYPERLINK("https://www.leilaoonline.net/lote/detalhe/4831", "REBOQUE FNV 7,60 M, ANO 1982, PLACA CZV0382, FR121374, LOC: UND BONFIM")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1.650,00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=HYPERLINK("https://www.leilaoonline.net/lote/detalhe/4812", "5494")</f>
      </c>
      <c r="B102" s="4" t="s">
        <f>=HYPERLINK("https://www.leilaoonline.net/lote/detalhe/4812", " 1 GARRA HIDRAULICA MOTOCANA GH-6500, IMOB.214956, LOC: UND BONFIM")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1.900,00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=HYPERLINK("https://www.leilaoonline.net/lote/detalhe/4810", "5495")</f>
      </c>
      <c r="B103" s="4" t="s">
        <f>=HYPERLINK("https://www.leilaoonline.net/lote/detalhe/4810", " 1 GARRA HIDRAULICA MOTOCANA GH-6500, IMOB.214955, LOC: UND BONFIM")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2.050,00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=HYPERLINK("https://www.leilaoonline.net/lote/detalhe/4807", "5496")</f>
      </c>
      <c r="B104" s="4" t="s">
        <f>=HYPERLINK("https://www.leilaoonline.net/lote/detalhe/4807", " HILO TOMBADOR MOENDA A NUM 2 CAPAC. 20TON,  IMOB.214956, LOC: UND BONFIM")</f>
      </c>
      <c r="C104" s="4" t="inlineStr">
        <is>
          <t>Vendido</t>
        </is>
      </c>
      <c r="D104" s="4" t="inlineStr">
        <is>
          <t>9</t>
        </is>
      </c>
      <c r="E104" s="5" t="inlineStr">
        <is>
          <t>1.750,00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=HYPERLINK("https://www.leilaoonline.net/lote/detalhe/4817", "5497")</f>
      </c>
      <c r="B105" s="4" t="s">
        <f>=HYPERLINK("https://www.leilaoonline.net/lote/detalhe/4817", " SUACATA DE CAMPANAS 7 T APROXIMADO, VENDA POR LOTE, S/FR, LOC: UND BONFIM")</f>
      </c>
      <c r="C105" s="4" t="inlineStr">
        <is>
          <t>Vendido</t>
        </is>
      </c>
      <c r="D105" s="4" t="inlineStr">
        <is>
          <t>17</t>
        </is>
      </c>
      <c r="E105" s="5" t="inlineStr">
        <is>
          <t>3.850,00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=HYPERLINK("https://www.leilaoonline.net/lote/detalhe/4815", "5498")</f>
      </c>
      <c r="B106" s="4" t="s">
        <f>=HYPERLINK("https://www.leilaoonline.net/lote/detalhe/4815", " SUCATA DE VALVULAS 4 T APROXIMADO, VENDA POR LOTE, , S/FR, LOC: UND BONFIM")</f>
      </c>
      <c r="C106" s="4" t="inlineStr">
        <is>
          <t>Vendido</t>
        </is>
      </c>
      <c r="D106" s="4" t="inlineStr">
        <is>
          <t>18</t>
        </is>
      </c>
      <c r="E106" s="5" t="inlineStr">
        <is>
          <t>3.100,00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=HYPERLINK("https://www.leilaoonline.net/lote/detalhe/4813", "5499")</f>
      </c>
      <c r="B107" s="4" t="s">
        <f>=HYPERLINK("https://www.leilaoonline.net/lote/detalhe/4813", " TOMBADOR CANA 15T,  IMOB.096653, LOC: UND BONFIM")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=HYPERLINK("https://www.leilaoonline.net/lote/detalhe/4816", "5500")</f>
      </c>
      <c r="B108" s="4" t="s">
        <f>=HYPERLINK("https://www.leilaoonline.net/lote/detalhe/4816", " 5 MACACO JACARÉ, S/FR, LOC: UND BONFIM")</f>
      </c>
      <c r="C108" s="4" t="inlineStr">
        <is>
          <t>Vendido</t>
        </is>
      </c>
      <c r="D108" s="4" t="inlineStr">
        <is>
          <t>25</t>
        </is>
      </c>
      <c r="E108" s="5" t="inlineStr">
        <is>
          <t>1.600,00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=HYPERLINK("https://www.leilaoonline.net/lote/detalhe/4814", "5501")</f>
      </c>
      <c r="B109" s="4" t="s">
        <f>=HYPERLINK("https://www.leilaoonline.net/lote/detalhe/4814", " PEÇAS DIVERSAS, VENDA POR LOTE, S/FR, LOC: UND BONFIM")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=HYPERLINK("https://www.leilaoonline.net/lote/detalhe/4727", "8267")</f>
      </c>
      <c r="B110" s="4" t="s">
        <f>=HYPERLINK("https://www.leilaoonline.net/lote/detalhe/4727", " JET AÇUCAR,S/FR, UND RAFARD")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=HYPERLINK("https://www.leilaoonline.net/lote/detalhe/4728", "8278")</f>
      </c>
      <c r="B111" s="4" t="s">
        <f>=HYPERLINK("https://www.leilaoonline.net/lote/detalhe/4728", "EQUIPAMENTOS DE GINASTICA E OUTROS, S/FR, UND RAFARD")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=HYPERLINK("https://www.leilaoonline.net/lote/detalhe/4731", "8285")</f>
      </c>
      <c r="B112" s="4" t="s">
        <f>=HYPERLINK("https://www.leilaoonline.net/lote/detalhe/4731", " CARRETA TORTA DE FILTRO, FRFR67069, UND RAFARD")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=HYPERLINK("https://www.leilaoonline.net/lote/detalhe/4795", "8297")</f>
      </c>
      <c r="B113" s="4" t="s">
        <f>=HYPERLINK("https://www.leilaoonline.net/lote/detalhe/4795", " 3 ACOPLAMENTO DA MOEDA, S/FR UND RAFARD")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=HYPERLINK("https://www.leilaoonline.net/lote/detalhe/4793", "8298")</f>
      </c>
      <c r="B114" s="4" t="s">
        <f>=HYPERLINK("https://www.leilaoonline.net/lote/detalhe/4793", " ROLO PÉ DE CARNEIRO, S/FR UND RAFARD")</f>
      </c>
      <c r="C114" s="4" t="inlineStr">
        <is>
          <t>Vendido</t>
        </is>
      </c>
      <c r="D114" s="4" t="inlineStr">
        <is>
          <t>23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=HYPERLINK("https://www.leilaoonline.net/lote/detalhe/4796", "8300")</f>
      </c>
      <c r="B115" s="4" t="s">
        <f>=HYPERLINK("https://www.leilaoonline.net/lote/detalhe/4796", " 1 CAIXA D' AGUA 30 MIL LITROS APROXIMADAMENTE, S/FR UND RAFARD")</f>
      </c>
      <c r="C115" s="4" t="inlineStr">
        <is>
          <t>Vendido</t>
        </is>
      </c>
      <c r="D115" s="4" t="inlineStr">
        <is>
          <t>35</t>
        </is>
      </c>
      <c r="E115" s="5" t="inlineStr">
        <is>
          <t>5.450,00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=HYPERLINK("https://www.leilaoonline.net/lote/detalhe/4857", "11267")</f>
      </c>
      <c r="B116" s="4" t="s">
        <f>=HYPERLINK("https://www.leilaoonline.net/lote/detalhe/4857", " TRANSBORDO SANTAL 12 T, FR38326,  UND SERRA")</f>
      </c>
      <c r="C116" s="4" t="inlineStr">
        <is>
          <t>Não vendido</t>
        </is>
      </c>
      <c r="D116" s="4" t="inlineStr">
        <is>
          <t>25</t>
        </is>
      </c>
      <c r="E116" s="5" t="inlineStr">
        <is>
          <t>1.750,00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=HYPERLINK("https://www.leilaoonline.net/lote/detalhe/4854", "11383")</f>
      </c>
      <c r="B117" s="4" t="s">
        <f>=HYPERLINK("https://www.leilaoonline.net/lote/detalhe/4854", " CASE MAXXUM 180 4X4, ANO 2010, CH ZACD63032, FR93327, UND SERRA")</f>
      </c>
      <c r="C117" s="4" t="inlineStr">
        <is>
          <t>Não vendido</t>
        </is>
      </c>
      <c r="D117" s="4" t="inlineStr">
        <is>
          <t>78</t>
        </is>
      </c>
      <c r="E117" s="5" t="inlineStr">
        <is>
          <t>33.250,00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=HYPERLINK("https://www.leilaoonline.net/lote/detalhe/4729", "11415")</f>
      </c>
      <c r="B118" s="4" t="s">
        <f>=HYPERLINK("https://www.leilaoonline.net/lote/detalhe/4729", " ESTEIRA TRANSP. DE ACUÇAR, TRANSPORTADOR,  IMOB. 112214/112594 UND SERRA")</f>
      </c>
      <c r="C118" s="4" t="inlineStr">
        <is>
          <t>Vendido</t>
        </is>
      </c>
      <c r="D118" s="4" t="inlineStr">
        <is>
          <t>12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=HYPERLINK("https://www.leilaoonline.net/lote/detalhe/4730", "11416")</f>
      </c>
      <c r="B119" s="4" t="s">
        <f>=HYPERLINK("https://www.leilaoonline.net/lote/detalhe/4730", "TOMBADOR CANA , S/FR UND SERRA")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=HYPERLINK("https://www.leilaoonline.net/lote/detalhe/5035", "11428")</f>
      </c>
      <c r="B120" s="4" t="s">
        <f>=HYPERLINK("https://www.leilaoonline.net/lote/detalhe/5035", "CAIXA TÉRMICA, MESA DE CENTRO E OUTROS, S/FR, UND SERRA")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550,00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=HYPERLINK("https://www.leilaoonline.net/lote/detalhe/4858", "11429")</f>
      </c>
      <c r="B121" s="4" t="s">
        <f>=HYPERLINK("https://www.leilaoonline.net/lote/detalhe/4858", " CAR.DIST.TORTA MULTIFUNC, FR122281, UND SERRA")</f>
      </c>
      <c r="C121" s="4" t="inlineStr">
        <is>
          <t>Não vendido</t>
        </is>
      </c>
      <c r="D121" s="4" t="inlineStr">
        <is>
          <t>5</t>
        </is>
      </c>
      <c r="E121" s="5" t="inlineStr">
        <is>
          <t>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=HYPERLINK("https://www.leilaoonline.net/lote/detalhe/4859", "11430")</f>
      </c>
      <c r="B122" s="4" t="s">
        <f>=HYPERLINK("https://www.leilaoonline.net/lote/detalhe/4859", " TRANSBORDO SMR 10500 10 T, FR10116, UND SERRA")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1.450,00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=HYPERLINK("https://www.leilaoonline.net/lote/detalhe/4861", "11431")</f>
      </c>
      <c r="B123" s="4" t="s">
        <f>=HYPERLINK("https://www.leilaoonline.net/lote/detalhe/4861", " SUBSOLADOR, FR361021, UND SERRA 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=HYPERLINK("https://www.leilaoonline.net/lote/detalhe/4860", "11432")</f>
      </c>
      <c r="B124" s="4" t="s">
        <f>=HYPERLINK("https://www.leilaoonline.net/lote/detalhe/4860", " JOHN DEERE 3510 COLHEDORA, SUCATA, FR10057, UND SERRA")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=HYPERLINK("https://www.leilaoonline.net/lote/detalhe/4895", "11433")</f>
      </c>
      <c r="B125" s="4" t="s">
        <f>=HYPERLINK("https://www.leilaoonline.net/lote/detalhe/4895", " S.REBOQUE ANTONINI 9,60 M, ANO 1999, PLACA CQW2912, FR139644, UND SERRA ")</f>
      </c>
      <c r="C125" s="4" t="inlineStr">
        <is>
          <t>Vendido</t>
        </is>
      </c>
      <c r="D125" s="4" t="inlineStr">
        <is>
          <t>43</t>
        </is>
      </c>
      <c r="E125" s="5" t="inlineStr">
        <is>
          <t>7.200,00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=HYPERLINK("https://www.leilaoonline.net/lote/detalhe/4887", "11435")</f>
      </c>
      <c r="B126" s="4" t="s">
        <f>=HYPERLINK("https://www.leilaoonline.net/lote/detalhe/4887", " REBOQUE RODOVIARIA 7,60M, ANO 1983, PLACA BQN1385, FR56067, UND SERRA 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1.350,00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=HYPERLINK("https://www.leilaoonline.net/lote/detalhe/4864", "11436")</f>
      </c>
      <c r="B127" s="4" t="s">
        <f>=HYPERLINK("https://www.leilaoonline.net/lote/detalhe/4864", " TRANSBORDO SERMAG 12 T, FR38336, UND SERRA")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=HYPERLINK("https://www.leilaoonline.net/lote/detalhe/4892", "11437")</f>
      </c>
      <c r="B128" s="4" t="s">
        <f>=HYPERLINK("https://www.leilaoonline.net/lote/detalhe/4892", " S.REBOQUE ANTONINI 9,60 M, ANO 1999, PLACA CQW2891, FR139641, UND SERRA ")</f>
      </c>
      <c r="C128" s="4" t="inlineStr">
        <is>
          <t>Vendido</t>
        </is>
      </c>
      <c r="D128" s="4" t="inlineStr">
        <is>
          <t>40</t>
        </is>
      </c>
      <c r="E128" s="5" t="inlineStr">
        <is>
          <t>6.600,00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=HYPERLINK("https://www.leilaoonline.net/lote/detalhe/4891", "11438")</f>
      </c>
      <c r="B129" s="4" t="s">
        <f>=HYPERLINK("https://www.leilaoonline.net/lote/detalhe/4891", " REBOQUE USICAMP 7,80 M, ANO 2006, PLACA COU4507, FR88608, UND SERRA ")</f>
      </c>
      <c r="C129" s="4" t="inlineStr">
        <is>
          <t>Vendido</t>
        </is>
      </c>
      <c r="D129" s="4" t="inlineStr">
        <is>
          <t>35</t>
        </is>
      </c>
      <c r="E129" s="5" t="inlineStr">
        <is>
          <t>5.850,00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=HYPERLINK("https://www.leilaoonline.net/lote/detalhe/4885", "11439")</f>
      </c>
      <c r="B130" s="4" t="s">
        <f>=HYPERLINK("https://www.leilaoonline.net/lote/detalhe/4885", " REBOQUE RANDON  8,00 M, ANO 2002, PLACA CYW0540, FR10202, UND SERRA ")</f>
      </c>
      <c r="C130" s="4" t="inlineStr">
        <is>
          <t>Vendido</t>
        </is>
      </c>
      <c r="D130" s="4" t="inlineStr">
        <is>
          <t>27</t>
        </is>
      </c>
      <c r="E130" s="5" t="inlineStr">
        <is>
          <t>4.650,00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=HYPERLINK("https://www.leilaoonline.net/lote/detalhe/4874", "11440")</f>
      </c>
      <c r="B131" s="4" t="s">
        <f>=HYPERLINK("https://www.leilaoonline.net/lote/detalhe/4874", " CAMINHÃO M.BENZ L1113 6X4, ANO 1982, PLACA GMN2616, FR131714, UND SERRA 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10.500,00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=HYPERLINK("https://www.leilaoonline.net/lote/detalhe/4875", "11443")</f>
      </c>
      <c r="B132" s="4" t="s">
        <f>=HYPERLINK("https://www.leilaoonline.net/lote/detalhe/4875", " CAMINHÃO M.BENZ 2220 6X4, ANO 1987, PLACA BSC2165, FR10083, UND SERRA ")</f>
      </c>
      <c r="C132" s="4" t="inlineStr">
        <is>
          <t>Vendido</t>
        </is>
      </c>
      <c r="D132" s="4" t="inlineStr">
        <is>
          <t>98</t>
        </is>
      </c>
      <c r="E132" s="5" t="inlineStr">
        <is>
          <t>30.250,00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=HYPERLINK("https://www.leilaoonline.net/lote/detalhe/4863", "11447")</f>
      </c>
      <c r="B133" s="4" t="s">
        <f>=HYPERLINK("https://www.leilaoonline.net/lote/detalhe/4863", " TRATOR M.F 5275 4X4, ANO 2004, FR10045, UND SERRA")</f>
      </c>
      <c r="C133" s="4" t="inlineStr">
        <is>
          <t>Vendido</t>
        </is>
      </c>
      <c r="D133" s="4" t="inlineStr">
        <is>
          <t>81</t>
        </is>
      </c>
      <c r="E133" s="5" t="inlineStr">
        <is>
          <t>33.250,00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=HYPERLINK("https://www.leilaoonline.net/lote/detalhe/4865", "11448")</f>
      </c>
      <c r="B134" s="4" t="s">
        <f>=HYPERLINK("https://www.leilaoonline.net/lote/detalhe/4865", " CASE MX 240 MAGNUM 4X4, ANO 2010, CH ZACF40498-S40C401179, FR127008, UND SERRA")</f>
      </c>
      <c r="C134" s="4" t="inlineStr">
        <is>
          <t>Não vendido</t>
        </is>
      </c>
      <c r="D134" s="4" t="inlineStr">
        <is>
          <t>85</t>
        </is>
      </c>
      <c r="E134" s="5" t="inlineStr">
        <is>
          <t>28.500,00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=HYPERLINK("https://www.leilaoonline.net/lote/detalhe/4867", "11450")</f>
      </c>
      <c r="B135" s="4" t="s">
        <f>=HYPERLINK("https://www.leilaoonline.net/lote/detalhe/4867", " CASE MX 270 MAGNUM 4X4, ANO 2010, CH ZACF40523-MX70C40101, FR127010, UND SERRA")</f>
      </c>
      <c r="C135" s="4" t="inlineStr">
        <is>
          <t>Não vendido</t>
        </is>
      </c>
      <c r="D135" s="4" t="inlineStr">
        <is>
          <t>32</t>
        </is>
      </c>
      <c r="E135" s="5" t="inlineStr">
        <is>
          <t>23.000,00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=HYPERLINK("https://www.leilaoonline.net/lote/detalhe/4862", "11451")</f>
      </c>
      <c r="B136" s="4" t="s">
        <f>=HYPERLINK("https://www.leilaoonline.net/lote/detalhe/4862", " JOHN DEERE 3510 COLHEDORA, SUCATA, FR117524, UND SERRA")</f>
      </c>
      <c r="C136" s="4" t="inlineStr">
        <is>
          <t>Não vendido</t>
        </is>
      </c>
      <c r="D136" s="4" t="inlineStr">
        <is>
          <t>43</t>
        </is>
      </c>
      <c r="E136" s="5" t="inlineStr">
        <is>
          <t>11.250,00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=HYPERLINK("https://www.leilaoonline.net/lote/detalhe/5036", "11452")</f>
      </c>
      <c r="B137" s="4" t="s">
        <f>=HYPERLINK("https://www.leilaoonline.net/lote/detalhe/5036", "2 FREEZERS HORIZONTAL, S/FR, UND SERRA")</f>
      </c>
      <c r="C137" s="4" t="inlineStr">
        <is>
          <t>Não vendido</t>
        </is>
      </c>
      <c r="D137" s="4" t="inlineStr">
        <is>
          <t>7</t>
        </is>
      </c>
      <c r="E137" s="5" t="inlineStr">
        <is>
          <t>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=HYPERLINK("https://www.leilaoonline.net/lote/detalhe/5037", "11453")</f>
      </c>
      <c r="B138" s="4" t="s">
        <f>=HYPERLINK("https://www.leilaoonline.net/lote/detalhe/5037", "FORNO MICRO-ONDA, REFRIGERADOR E OUTROS, S/FR, UND SERRA")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=HYPERLINK("https://www.leilaoonline.net/lote/detalhe/5007", "11454")</f>
      </c>
      <c r="B139" s="4" t="s">
        <f>=HYPERLINK("https://www.leilaoonline.net/lote/detalhe/5007", "MESA COM TAMPO DE VIDRO E 8 CADEIRAS, OUTROS, S/FR, UND SERRA")</f>
      </c>
      <c r="C139" s="4" t="inlineStr">
        <is>
          <t>Vendido</t>
        </is>
      </c>
      <c r="D139" s="4" t="inlineStr">
        <is>
          <t>7</t>
        </is>
      </c>
      <c r="E139" s="5" t="inlineStr">
        <is>
          <t>1.300,00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=HYPERLINK("https://www.leilaoonline.net/lote/detalhe/5004", "11455")</f>
      </c>
      <c r="B140" s="4" t="s">
        <f>=HYPERLINK("https://www.leilaoonline.net/lote/detalhe/5004", " 1 BOMBA DE PISCINA, 1 CORTADOR GRAMA, 1 GELADEIRA, S/FR, UND SERRA")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=HYPERLINK("https://www.leilaoonline.net/lote/detalhe/5008", "11456")</f>
      </c>
      <c r="B141" s="4" t="s">
        <f>=HYPERLINK("https://www.leilaoonline.net/lote/detalhe/5008", " 1 BALANÇA, GELADEIRAS INOX E OUTROS, S/FR, UND SERRA")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=HYPERLINK("https://www.leilaoonline.net/lote/detalhe/5009", "11457")</f>
      </c>
      <c r="B142" s="4" t="s">
        <f>=HYPERLINK("https://www.leilaoonline.net/lote/detalhe/5009", " LOUÇAS FINAS E OUTROS, S/FR, UND SERRA")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=HYPERLINK("https://www.leilaoonline.net/lote/detalhe/5005", "11458")</f>
      </c>
      <c r="B143" s="4" t="s">
        <f>=HYPERLINK("https://www.leilaoonline.net/lote/detalhe/5005", " 2 FOGÃO,  4 E 6 BOCAS , 1 GELADEIRA, 1 LIQUIDIFICADOR, 1 ESPREMEDOR, S/FR, UND SERRA")</f>
      </c>
      <c r="C143" s="4" t="inlineStr">
        <is>
          <t>Não vendido</t>
        </is>
      </c>
      <c r="D143" s="4" t="inlineStr">
        <is>
          <t>12</t>
        </is>
      </c>
      <c r="E143" s="5" t="inlineStr">
        <is>
          <t>1.700,00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=HYPERLINK("https://www.leilaoonline.net/lote/detalhe/4893", "11459")</f>
      </c>
      <c r="B144" s="4" t="s">
        <f>=HYPERLINK("https://www.leilaoonline.net/lote/detalhe/4893", " REBOQUE USICAMP 7,80 M, ANO 2003, PLACA BNB9856, FR173800, UND SERRA ")</f>
      </c>
      <c r="C144" s="4" t="inlineStr">
        <is>
          <t>Não vendido</t>
        </is>
      </c>
      <c r="D144" s="4" t="inlineStr">
        <is>
          <t>36</t>
        </is>
      </c>
      <c r="E144" s="5" t="inlineStr">
        <is>
          <t>6.000,00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=HYPERLINK("https://www.leilaoonline.net/lote/detalhe/4869", "11460")</f>
      </c>
      <c r="B145" s="4" t="s">
        <f>=HYPERLINK("https://www.leilaoonline.net/lote/detalhe/4869", " TRANSBORDO SMR 10500 10 T, FR10123, UND SERRA")</f>
      </c>
      <c r="C145" s="4" t="inlineStr">
        <is>
          <t>Não vendido</t>
        </is>
      </c>
      <c r="D145" s="4" t="inlineStr">
        <is>
          <t>25</t>
        </is>
      </c>
      <c r="E145" s="5" t="inlineStr">
        <is>
          <t>4.150,00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=HYPERLINK("https://www.leilaoonline.net/lote/detalhe/4888", "11461")</f>
      </c>
      <c r="B146" s="4" t="s">
        <f>=HYPERLINK("https://www.leilaoonline.net/lote/detalhe/4888", " REBOQUE RANDON  8,00 M, ANO 2008, PLACA DWH0016, FR10244, UND SERRA ")</f>
      </c>
      <c r="C146" s="4" t="inlineStr">
        <is>
          <t>Não vendido</t>
        </is>
      </c>
      <c r="D146" s="4" t="inlineStr">
        <is>
          <t>56</t>
        </is>
      </c>
      <c r="E146" s="5" t="inlineStr">
        <is>
          <t>13.250,00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=HYPERLINK("https://www.leilaoonline.net/lote/detalhe/4894", "11462")</f>
      </c>
      <c r="B147" s="4" t="s">
        <f>=HYPERLINK("https://www.leilaoonline.net/lote/detalhe/4894", " REBOQUE USICAMP 7,80 M, ANO 2003, PLACA BNB9854, FR173804, UND SERRA ")</f>
      </c>
      <c r="C147" s="4" t="inlineStr">
        <is>
          <t>Não vendido</t>
        </is>
      </c>
      <c r="D147" s="4" t="inlineStr">
        <is>
          <t>29</t>
        </is>
      </c>
      <c r="E147" s="5" t="inlineStr">
        <is>
          <t>4.950,00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=HYPERLINK("https://www.leilaoonline.net/lote/detalhe/4868", "11463")</f>
      </c>
      <c r="B148" s="4" t="s">
        <f>=HYPERLINK("https://www.leilaoonline.net/lote/detalhe/4868", " TRANSBORDO SMR 10500 10 T, FR10121, UND SERRA")</f>
      </c>
      <c r="C148" s="4" t="inlineStr">
        <is>
          <t>Não vendido</t>
        </is>
      </c>
      <c r="D148" s="4" t="inlineStr">
        <is>
          <t>61</t>
        </is>
      </c>
      <c r="E148" s="5" t="inlineStr">
        <is>
          <t>10.300,00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=HYPERLINK("https://www.leilaoonline.net/lote/detalhe/4871", "11464")</f>
      </c>
      <c r="B149" s="4" t="s">
        <f>=HYPERLINK("https://www.leilaoonline.net/lote/detalhe/4871", " TRANSBORDO SANTAL 12 T, FR112431, UND SERRA")</f>
      </c>
      <c r="C149" s="4" t="inlineStr">
        <is>
          <t>Não vendido</t>
        </is>
      </c>
      <c r="D149" s="4" t="inlineStr">
        <is>
          <t>18</t>
        </is>
      </c>
      <c r="E149" s="5" t="inlineStr">
        <is>
          <t>5.800,00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=HYPERLINK("https://www.leilaoonline.net/lote/detalhe/4884", "11465")</f>
      </c>
      <c r="B150" s="4" t="s">
        <f>=HYPERLINK("https://www.leilaoonline.net/lote/detalhe/4884", " REBOQUE RANDON  8,00 M, ANO 2002, PLACA BNB9828, FR173871, UND SERRA ")</f>
      </c>
      <c r="C150" s="4" t="inlineStr">
        <is>
          <t>Não vendido</t>
        </is>
      </c>
      <c r="D150" s="4" t="inlineStr">
        <is>
          <t>47</t>
        </is>
      </c>
      <c r="E150" s="5" t="inlineStr">
        <is>
          <t>8.100,00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=HYPERLINK("https://www.leilaoonline.net/lote/detalhe/4883", "11466")</f>
      </c>
      <c r="B151" s="4" t="s">
        <f>=HYPERLINK("https://www.leilaoonline.net/lote/detalhe/4883", " REBOQUE RANDON  8,00 M, ANO 2002, PLACA BNB9829, FR173872, UND SERRA ")</f>
      </c>
      <c r="C151" s="4" t="inlineStr">
        <is>
          <t>Não vendido</t>
        </is>
      </c>
      <c r="D151" s="4" t="inlineStr">
        <is>
          <t>46</t>
        </is>
      </c>
      <c r="E151" s="5" t="inlineStr">
        <is>
          <t>7.950,00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=HYPERLINK("https://www.leilaoonline.net/lote/detalhe/4872", "11467")</f>
      </c>
      <c r="B152" s="4" t="s">
        <f>=HYPERLINK("https://www.leilaoonline.net/lote/detalhe/4872", " TRANSBORDO SERMAG 12 T, FR22722, UND SERRA")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1.250,00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=HYPERLINK("https://www.leilaoonline.net/lote/detalhe/4886", "11468")</f>
      </c>
      <c r="B153" s="4" t="s">
        <f>=HYPERLINK("https://www.leilaoonline.net/lote/detalhe/4886", " REBOQUE RANDON  8,00 M, ANO 2002, PLACA CYW0537, FR10201, UND SERRA ")</f>
      </c>
      <c r="C153" s="4" t="inlineStr">
        <is>
          <t>Vendido</t>
        </is>
      </c>
      <c r="D153" s="4" t="inlineStr">
        <is>
          <t>22</t>
        </is>
      </c>
      <c r="E153" s="5" t="inlineStr">
        <is>
          <t>3.900,00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=HYPERLINK("https://www.leilaoonline.net/lote/detalhe/4733", "12111")</f>
      </c>
      <c r="B154" s="4" t="s">
        <f>=HYPERLINK("https://www.leilaoonline.net/lote/detalhe/4733", " ENLEIRADEIRA, ANO 2009, FR134025, UND JUNQUEIRA")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=HYPERLINK("https://www.leilaoonline.net/lote/detalhe/4720", "12132")</f>
      </c>
      <c r="B155" s="4" t="s">
        <f>=HYPERLINK("https://www.leilaoonline.net/lote/detalhe/4720", " CARRETA SERV. DIVERSOS, ANO 2006 FR 92702, UND JUNQUEIRA")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=HYPERLINK("https://www.leilaoonline.net/lote/detalhe/4737", "12152")</f>
      </c>
      <c r="B156" s="4" t="s">
        <f>=HYPERLINK("https://www.leilaoonline.net/lote/detalhe/4737", " MÓVEIS, UTENSÍLIOS E DIVERSOS, S/FR UND JUNQUEIRA")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=HYPERLINK("https://www.leilaoonline.net/lote/detalhe/4721", "12192")</f>
      </c>
      <c r="B157" s="4" t="s">
        <f>=HYPERLINK("https://www.leilaoonline.net/lote/detalhe/4721", " MOTO BOMBA MWM D229/6, ANO 2003, SÉRIE 229.06.188.226, FR92644, UND JUNQUEIRA")</f>
      </c>
      <c r="C157" s="4" t="inlineStr">
        <is>
          <t>Vendido</t>
        </is>
      </c>
      <c r="D157" s="4" t="inlineStr">
        <is>
          <t>6</t>
        </is>
      </c>
      <c r="E157" s="5" t="inlineStr">
        <is>
          <t>1.400,00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=HYPERLINK("https://www.leilaoonline.net/lote/detalhe/4741", "12205")</f>
      </c>
      <c r="B158" s="4" t="s">
        <f>=HYPERLINK("https://www.leilaoonline.net/lote/detalhe/4741", " TRANSBORDO SMR 10500 10 T, SÉRIE 02219 SMR10000, FR10132, UND JUNQUEIRA")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1.150,00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=HYPERLINK("https://www.leilaoonline.net/lote/detalhe/4744", "12206")</f>
      </c>
      <c r="B159" s="4" t="s">
        <f>=HYPERLINK("https://www.leilaoonline.net/lote/detalhe/4744", " JOHN DEERE 7500 4X4, ANO 2001. FR115537, UND JUNQUEIRA")</f>
      </c>
      <c r="C159" s="4" t="inlineStr">
        <is>
          <t>Não vendido</t>
        </is>
      </c>
      <c r="D159" s="4" t="inlineStr">
        <is>
          <t>10</t>
        </is>
      </c>
      <c r="E159" s="5" t="inlineStr">
        <is>
          <t>10.750,00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=HYPERLINK("https://www.leilaoonline.net/lote/detalhe/4745", "12207")</f>
      </c>
      <c r="B160" s="4" t="s">
        <f>=HYPERLINK("https://www.leilaoonline.net/lote/detalhe/4745", " CARREGADEIRA, ANO1992 MF 290 4X2, FR118396, UND JUNQUEIRA")</f>
      </c>
      <c r="C160" s="4" t="inlineStr">
        <is>
          <t>Não vendido</t>
        </is>
      </c>
      <c r="D160" s="4" t="inlineStr">
        <is>
          <t>5</t>
        </is>
      </c>
      <c r="E160" s="5" t="inlineStr">
        <is>
          <t>1.750,00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=HYPERLINK("https://www.leilaoonline.net/lote/detalhe/4724", "15221")</f>
      </c>
      <c r="B161" s="4" t="s">
        <f>=HYPERLINK("https://www.leilaoonline.net/lote/detalhe/4724", " JET AÇÚCAR, S/FR, UND BOM RETIRO")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=HYPERLINK("https://www.leilaoonline.net/lote/detalhe/4732", "15222")</f>
      </c>
      <c r="B162" s="4" t="s">
        <f>=HYPERLINK("https://www.leilaoonline.net/lote/detalhe/4732", " VALMET 1280 4X4, ANO 1992. SÉRIE 12804000449, S/FR 139342, UND BOM RETIRO")</f>
      </c>
      <c r="C162" s="4" t="inlineStr">
        <is>
          <t>Vendido</t>
        </is>
      </c>
      <c r="D162" s="4" t="inlineStr">
        <is>
          <t>18</t>
        </is>
      </c>
      <c r="E162" s="5" t="inlineStr">
        <is>
          <t>24.000,00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=HYPERLINK("https://www.leilaoonline.net/lote/detalhe/4748", "15226")</f>
      </c>
      <c r="B163" s="4" t="s">
        <f>=HYPERLINK("https://www.leilaoonline.net/lote/detalhe/4748", " CAMINHÃO M.BENZ L 2219, ANO 1980, , FR52042, UND BOM RETIRO")</f>
      </c>
      <c r="C163" s="4" t="inlineStr">
        <is>
          <t>Vendido</t>
        </is>
      </c>
      <c r="D163" s="4" t="inlineStr">
        <is>
          <t>21</t>
        </is>
      </c>
      <c r="E163" s="5" t="inlineStr">
        <is>
          <t>8.500,00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=HYPERLINK("https://www.leilaoonline.net/lote/detalhe/4746", "15231")</f>
      </c>
      <c r="B164" s="4" t="s">
        <f>=HYPERLINK("https://www.leilaoonline.net/lote/detalhe/4746", " CAMINHÃO M.BENZ L 2213, ANO 1983, PLACA BQF8749, FR64046, UND BOM RETIRO")</f>
      </c>
      <c r="C164" s="4" t="inlineStr">
        <is>
          <t>Vendido</t>
        </is>
      </c>
      <c r="D164" s="4" t="inlineStr">
        <is>
          <t>33</t>
        </is>
      </c>
      <c r="E164" s="5" t="inlineStr">
        <is>
          <t>13.500,00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=HYPERLINK("https://www.leilaoonline.net/lote/detalhe/4751", "15240")</f>
      </c>
      <c r="B165" s="4" t="s">
        <f>=HYPERLINK("https://www.leilaoonline.net/lote/detalhe/4751", " CAMINHÃO M.BENZ L 2213, ANO 1984, PLACA BQF5906, FR22060, UND BOM RETIRO")</f>
      </c>
      <c r="C165" s="4" t="inlineStr">
        <is>
          <t>Vendido</t>
        </is>
      </c>
      <c r="D165" s="4" t="inlineStr">
        <is>
          <t>35</t>
        </is>
      </c>
      <c r="E165" s="5" t="inlineStr">
        <is>
          <t>14.000,00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=HYPERLINK("https://www.leilaoonline.net/lote/detalhe/4750", "15242")</f>
      </c>
      <c r="B166" s="4" t="s">
        <f>=HYPERLINK("https://www.leilaoonline.net/lote/detalhe/4750", " CAMINHÃO M.BENZ L 2213, ANO 1983, PLACA BQF8849, FR22052, UND BOM RETIRO")</f>
      </c>
      <c r="C166" s="4" t="inlineStr">
        <is>
          <t>Não vendido</t>
        </is>
      </c>
      <c r="D166" s="4" t="inlineStr">
        <is>
          <t>37</t>
        </is>
      </c>
      <c r="E166" s="5" t="inlineStr">
        <is>
          <t>14.500,00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=HYPERLINK("https://www.leilaoonline.net/lote/detalhe/4747", "15246")</f>
      </c>
      <c r="B167" s="4" t="s">
        <f>=HYPERLINK("https://www.leilaoonline.net/lote/detalhe/4747", " CAMINHÃO M.BENZ L 1313, ANO 1978, PLACA BQF2481, FR52505, UND BOM RETIRO")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14.500,00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=HYPERLINK("https://www.leilaoonline.net/lote/detalhe/4798", "15247")</f>
      </c>
      <c r="B168" s="4" t="s">
        <f>=HYPERLINK("https://www.leilaoonline.net/lote/detalhe/4798", " 3 CUPULAS DO EVAPORADOR, S/FR, UND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=HYPERLINK("https://www.leilaoonline.net/lote/detalhe/4802", "15248")</f>
      </c>
      <c r="B169" s="4" t="s">
        <f>=HYPERLINK("https://www.leilaoonline.net/lote/detalhe/4802", " 1 BALANÇO INDUSTRIAL, 1 PRENSA CORTA CHAPA IBERSOL SÉRIE 6469513 45X619, S/FR UND, BOM RETIRO")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=HYPERLINK("https://www.leilaoonline.net/lote/detalhe/4799", "15251")</f>
      </c>
      <c r="B170" s="4" t="s">
        <f>=HYPERLINK("https://www.leilaoonline.net/lote/detalhe/4799", " S. REBOQUE ANTONIN 9,60M, ANO 1999, PLACA CQW2963, FR139647, UND BOM RETIRO")</f>
      </c>
      <c r="C170" s="4" t="inlineStr">
        <is>
          <t>Vendido</t>
        </is>
      </c>
      <c r="D170" s="4" t="inlineStr">
        <is>
          <t>25</t>
        </is>
      </c>
      <c r="E170" s="5" t="inlineStr">
        <is>
          <t>7.250,00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=HYPERLINK("https://www.leilaoonline.net/lote/detalhe/4801", "15252")</f>
      </c>
      <c r="B171" s="4" t="s">
        <f>=HYPERLINK("https://www.leilaoonline.net/lote/detalhe/4801", " S. REBOQUE ANTONIN 9,60M, ANO 1999, PLACA CQW2923, FR139648, UND BOM RETIRO")</f>
      </c>
      <c r="C171" s="4" t="inlineStr">
        <is>
          <t>Vendido</t>
        </is>
      </c>
      <c r="D171" s="4" t="inlineStr">
        <is>
          <t>45</t>
        </is>
      </c>
      <c r="E171" s="5" t="inlineStr">
        <is>
          <t>7.350,00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=HYPERLINK("https://www.leilaoonline.net/lote/detalhe/4806", "15253")</f>
      </c>
      <c r="B172" s="4" t="s">
        <f>=HYPERLINK("https://www.leilaoonline.net/lote/detalhe/4806", " S. REBOQUE ANTONIN 9,60M, ANO 1993, PLACA BNT7816, FR 56180, UND BOM RETIRO")</f>
      </c>
      <c r="C172" s="4" t="inlineStr">
        <is>
          <t>Vendido</t>
        </is>
      </c>
      <c r="D172" s="4" t="inlineStr">
        <is>
          <t>25</t>
        </is>
      </c>
      <c r="E172" s="5" t="inlineStr">
        <is>
          <t>7.000,00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=HYPERLINK("https://www.leilaoonline.net/lote/detalhe/4804", "15255")</f>
      </c>
      <c r="B173" s="4" t="s">
        <f>=HYPERLINK("https://www.leilaoonline.net/lote/detalhe/4804", " 3 DOLLY, FR 30225/36229/36283,UND BOM RETIRO")</f>
      </c>
      <c r="C173" s="4" t="inlineStr">
        <is>
          <t>Vendido</t>
        </is>
      </c>
      <c r="D173" s="4" t="inlineStr">
        <is>
          <t>81</t>
        </is>
      </c>
      <c r="E173" s="5" t="inlineStr">
        <is>
          <t>13.050,00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=HYPERLINK("https://www.leilaoonline.net/lote/detalhe/4719", "16167")</f>
      </c>
      <c r="B174" s="4" t="s">
        <f>=HYPERLINK("https://www.leilaoonline.net/lote/detalhe/4719", " TANQUE COMBUSTÍVEL, S/FR,  UND STª HELENA    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400,00</t>
        </is>
      </c>
      <c r="F1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2026-07-02T00:25:49.00Z</dcterms:created>
  <dc:creator>Tellks Tecnologia</dc:creator>
  <cp:revision>0</cp:revision>
</cp:coreProperties>
</file>