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1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VEÍCULOS, CAMINHÕES, TRATORES, COLHEDORAS, MÁQ. PESADAS, TRANSB., IMP. AGRÍCOLAS E MAIS</t>
        </is>
      </c>
      <c r="C6" s="4"/>
      <c r="D6" s="4"/>
      <c r="E6" s="4"/>
      <c r="F6" s="4"/>
    </row>
    <row collapsed="false" customFormat="false" customHeight="false" hidden="false" ht="12.1" outlineLevel="0" r="7">
      <c r="A7" s="3" t="inlineStr">
        <is>
          <t>Data</t>
        </is>
      </c>
      <c r="B7" s="4" t="inlineStr">
        <is>
          <t>13/09/2019 10:30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=HYPERLINK("https://www.leilaoonline.net/lote/detalhe/32533", "001")</f>
      </c>
      <c r="B11" s="4" t="s">
        <f>=HYPERLINK("https://www.leilaoonline.net/lote/detalhe/32533", " Gol 1.0 Flex - Ano 2012/2013 Cor Branca - PROBLEMA NO MOTOR")</f>
      </c>
      <c r="C11" s="4" t="inlineStr">
        <is>
          <t>Venda condicional</t>
        </is>
      </c>
      <c r="D11" s="4" t="inlineStr">
        <is>
          <t>2</t>
        </is>
      </c>
      <c r="E11" s="5" t="inlineStr">
        <is>
          <t>4.250,00</t>
        </is>
      </c>
      <c r="F11" s="4" t="inlineStr">
        <is>
          <t>250.00</t>
        </is>
      </c>
    </row>
    <row collapsed="false" customFormat="false" customHeight="false" hidden="false" ht="12.1" outlineLevel="0" r="12">
      <c r="A12" s="5" t="s">
        <f>=HYPERLINK("https://www.leilaoonline.net/lote/detalhe/32535", "002")</f>
      </c>
      <c r="B12" s="4" t="s">
        <f>=HYPERLINK("https://www.leilaoonline.net/lote/detalhe/32535", " Gol 1.0 Flex - Ano 2011 - Cor Branca ")</f>
      </c>
      <c r="C12" s="4" t="inlineStr">
        <is>
          <t>Não vendido</t>
        </is>
      </c>
      <c r="D12" s="4" t="inlineStr">
        <is>
          <t>0</t>
        </is>
      </c>
      <c r="E12" s="5" t="inlineStr">
        <is>
          <t>5.500,00</t>
        </is>
      </c>
      <c r="F12" s="4" t="inlineStr">
        <is>
          <t>250.00</t>
        </is>
      </c>
    </row>
    <row collapsed="false" customFormat="false" customHeight="false" hidden="false" ht="12.1" outlineLevel="0" r="13">
      <c r="A13" s="5" t="s">
        <f>=HYPERLINK("https://www.leilaoonline.net/lote/detalhe/32527", "003")</f>
      </c>
      <c r="B13" s="4" t="s">
        <f>=HYPERLINK("https://www.leilaoonline.net/lote/detalhe/32527", " Gol 1.0 Flex - Ano 2011/2012 - Cor Branca -")</f>
      </c>
      <c r="C13" s="4" t="inlineStr">
        <is>
          <t>Não vendido</t>
        </is>
      </c>
      <c r="D13" s="4" t="inlineStr">
        <is>
          <t>1</t>
        </is>
      </c>
      <c r="E13" s="5" t="inlineStr">
        <is>
          <t>5.500,00</t>
        </is>
      </c>
      <c r="F13" s="4" t="inlineStr">
        <is>
          <t>250.00</t>
        </is>
      </c>
    </row>
    <row collapsed="false" customFormat="false" customHeight="false" hidden="false" ht="12.1" outlineLevel="0" r="14">
      <c r="A14" s="5" t="s">
        <f>=HYPERLINK("https://www.leilaoonline.net/lote/detalhe/32524", "005")</f>
      </c>
      <c r="B14" s="4" t="s">
        <f>=HYPERLINK("https://www.leilaoonline.net/lote/detalhe/32524", " Gol1.0Flex - Ano 2011 - Cor Branco")</f>
      </c>
      <c r="C14" s="4" t="inlineStr">
        <is>
          <t>Não vendido</t>
        </is>
      </c>
      <c r="D14" s="4" t="inlineStr">
        <is>
          <t>1</t>
        </is>
      </c>
      <c r="E14" s="5" t="inlineStr">
        <is>
          <t>5.500,00</t>
        </is>
      </c>
      <c r="F14" s="4" t="inlineStr">
        <is>
          <t>250.00</t>
        </is>
      </c>
    </row>
    <row collapsed="false" customFormat="false" customHeight="false" hidden="false" ht="12.1" outlineLevel="0" r="15">
      <c r="A15" s="5" t="s">
        <f>=HYPERLINK("https://www.leilaoonline.net/lote/detalhe/32529", "009")</f>
      </c>
      <c r="B15" s="4" t="s">
        <f>=HYPERLINK("https://www.leilaoonline.net/lote/detalhe/32529", " Gol1.0Flex - Ano 2013 - Cor Branco")</f>
      </c>
      <c r="C15" s="4" t="inlineStr">
        <is>
          <t>Venda condicional</t>
        </is>
      </c>
      <c r="D15" s="4" t="inlineStr">
        <is>
          <t>1</t>
        </is>
      </c>
      <c r="E15" s="5" t="inlineStr">
        <is>
          <t>6.000,00</t>
        </is>
      </c>
      <c r="F15" s="4" t="inlineStr">
        <is>
          <t>250.00</t>
        </is>
      </c>
    </row>
    <row collapsed="false" customFormat="false" customHeight="false" hidden="false" ht="12.1" outlineLevel="0" r="16">
      <c r="A16" s="5" t="s">
        <f>=HYPERLINK("https://www.leilaoonline.net/lote/detalhe/32528", "012")</f>
      </c>
      <c r="B16" s="4" t="s">
        <f>=HYPERLINK("https://www.leilaoonline.net/lote/detalhe/32528", " SUCATA - SEM DOCUMENTOS - Gol1.0Flex - Ano 2013/2014 - Cor Branco - Lances somente de empresas de desmanche cadastradas no Detran.")</f>
      </c>
      <c r="C16" s="4" t="inlineStr">
        <is>
          <t>Não vendido</t>
        </is>
      </c>
      <c r="D16" s="4" t="inlineStr">
        <is>
          <t>0</t>
        </is>
      </c>
      <c r="E16" s="5" t="inlineStr">
        <is>
          <t>1.500,00</t>
        </is>
      </c>
      <c r="F16" s="4" t="inlineStr">
        <is>
          <t>250.00</t>
        </is>
      </c>
    </row>
    <row collapsed="false" customFormat="false" customHeight="false" hidden="false" ht="12.1" outlineLevel="0" r="17">
      <c r="A17" s="5" t="s">
        <f>=HYPERLINK("https://www.leilaoonline.net/lote/detalhe/32526", "014")</f>
      </c>
      <c r="B17" s="4" t="s">
        <f>=HYPERLINK("https://www.leilaoonline.net/lote/detalhe/32526", " Gol1.0Flex - Ano 2013 - Cor Branco")</f>
      </c>
      <c r="C17" s="4" t="inlineStr">
        <is>
          <t>Não vendido</t>
        </is>
      </c>
      <c r="D17" s="4" t="inlineStr">
        <is>
          <t>1</t>
        </is>
      </c>
      <c r="E17" s="5" t="inlineStr">
        <is>
          <t>6.250,00</t>
        </is>
      </c>
      <c r="F17" s="4" t="inlineStr">
        <is>
          <t>250.00</t>
        </is>
      </c>
    </row>
    <row collapsed="false" customFormat="false" customHeight="false" hidden="false" ht="12.1" outlineLevel="0" r="18">
      <c r="A18" s="5" t="s">
        <f>=HYPERLINK("https://www.leilaoonline.net/lote/detalhe/32523", "016")</f>
      </c>
      <c r="B18" s="4" t="s">
        <f>=HYPERLINK("https://www.leilaoonline.net/lote/detalhe/32523", " Gol1.0Flex - Ano 2013/14 - Cor Branco")</f>
      </c>
      <c r="C18" s="4" t="inlineStr">
        <is>
          <t>Venda condicional</t>
        </is>
      </c>
      <c r="D18" s="4" t="inlineStr">
        <is>
          <t>1</t>
        </is>
      </c>
      <c r="E18" s="5" t="inlineStr">
        <is>
          <t>6.000,00</t>
        </is>
      </c>
      <c r="F18" s="4" t="inlineStr">
        <is>
          <t>250.00</t>
        </is>
      </c>
    </row>
    <row collapsed="false" customFormat="false" customHeight="false" hidden="false" ht="12.1" outlineLevel="0" r="19">
      <c r="A19" s="5" t="s">
        <f>=HYPERLINK("https://www.leilaoonline.net/lote/detalhe/32537", "017")</f>
      </c>
      <c r="B19" s="4" t="s">
        <f>=HYPERLINK("https://www.leilaoonline.net/lote/detalhe/32537", " Gol1.0Flex - Ano 2013 - Cor Branco")</f>
      </c>
      <c r="C19" s="4" t="inlineStr">
        <is>
          <t>Venda condicional</t>
        </is>
      </c>
      <c r="D19" s="4" t="inlineStr">
        <is>
          <t>1</t>
        </is>
      </c>
      <c r="E19" s="5" t="inlineStr">
        <is>
          <t>6.000,00</t>
        </is>
      </c>
      <c r="F19" s="4" t="inlineStr">
        <is>
          <t>250.00</t>
        </is>
      </c>
    </row>
    <row collapsed="false" customFormat="false" customHeight="false" hidden="false" ht="12.1" outlineLevel="0" r="20">
      <c r="A20" s="5" t="s">
        <f>=HYPERLINK("https://www.leilaoonline.net/lote/detalhe/32525", "018")</f>
      </c>
      <c r="B20" s="4" t="s">
        <f>=HYPERLINK("https://www.leilaoonline.net/lote/detalhe/32525", " Gol1.0Flex - Ano 2013/14 - Cor Branco")</f>
      </c>
      <c r="C20" s="4" t="inlineStr">
        <is>
          <t>Venda condicional</t>
        </is>
      </c>
      <c r="D20" s="4" t="inlineStr">
        <is>
          <t>1</t>
        </is>
      </c>
      <c r="E20" s="5" t="inlineStr">
        <is>
          <t>6.000,00</t>
        </is>
      </c>
      <c r="F20" s="4" t="inlineStr">
        <is>
          <t>250.00</t>
        </is>
      </c>
    </row>
    <row collapsed="false" customFormat="false" customHeight="false" hidden="false" ht="12.1" outlineLevel="0" r="21">
      <c r="A21" s="5" t="s">
        <f>=HYPERLINK("https://www.leilaoonline.net/lote/detalhe/32536", "021")</f>
      </c>
      <c r="B21" s="4" t="s">
        <f>=HYPERLINK("https://www.leilaoonline.net/lote/detalhe/32536", " Cam. MBB ATEGO 1418 E - Ano 2006 - Cor Branco no Chassis Plataforma CHASSI: 9BM9580346B501928 PL.: AOE-6241")</f>
      </c>
      <c r="C21" s="4" t="inlineStr">
        <is>
          <t>Vendido</t>
        </is>
      </c>
      <c r="D21" s="4" t="inlineStr">
        <is>
          <t>4</t>
        </is>
      </c>
      <c r="E21" s="5" t="inlineStr">
        <is>
          <t>36.500,00</t>
        </is>
      </c>
      <c r="F21" s="4" t="inlineStr">
        <is>
          <t>500.00</t>
        </is>
      </c>
    </row>
    <row collapsed="false" customFormat="false" customHeight="false" hidden="false" ht="12.1" outlineLevel="0" r="22">
      <c r="A22" s="5" t="s">
        <f>=HYPERLINK("https://www.leilaoonline.net/lote/detalhe/32539", "027")</f>
      </c>
      <c r="B22" s="4" t="s">
        <f>=HYPERLINK("https://www.leilaoonline.net/lote/detalhe/32539", " Cam. Ford C. 1317 - Ano 2003 -Cor Branco no Chassis Plataforma - PROBLEMA NO CAMBIO CHASSI: 9BFXTNAF23BB28201 PL.: CYU-9415")</f>
      </c>
      <c r="C22" s="4" t="inlineStr">
        <is>
          <t>Não vendido</t>
        </is>
      </c>
      <c r="D22" s="4" t="inlineStr">
        <is>
          <t>0</t>
        </is>
      </c>
      <c r="E22" s="5" t="inlineStr">
        <is>
          <t>30.000,00</t>
        </is>
      </c>
      <c r="F22" s="4" t="inlineStr">
        <is>
          <t>250.00</t>
        </is>
      </c>
    </row>
    <row collapsed="false" customFormat="false" customHeight="false" hidden="false" ht="12.1" outlineLevel="0" r="23">
      <c r="A23" s="5" t="s">
        <f>=HYPERLINK("https://www.leilaoonline.net/lote/detalhe/32532", "029")</f>
      </c>
      <c r="B23" s="4" t="s">
        <f>=HYPERLINK("https://www.leilaoonline.net/lote/detalhe/32532", " Cam. Ford C.1517E - Ano 2009 - Cor Branco no Chassis Plataforma CHASSI: 9BFXCE5U8ABB44151 PL.: ASE-7556")</f>
      </c>
      <c r="C23" s="4" t="inlineStr">
        <is>
          <t>Vendido</t>
        </is>
      </c>
      <c r="D23" s="4" t="inlineStr">
        <is>
          <t>25</t>
        </is>
      </c>
      <c r="E23" s="5" t="inlineStr">
        <is>
          <t>47.000,00</t>
        </is>
      </c>
      <c r="F23" s="4" t="inlineStr">
        <is>
          <t>500.00</t>
        </is>
      </c>
    </row>
    <row collapsed="false" customFormat="false" customHeight="false" hidden="false" ht="12.1" outlineLevel="0" r="24">
      <c r="A24" s="5" t="s">
        <f>=HYPERLINK("https://www.leilaoonline.net/lote/detalhe/32534", "030")</f>
      </c>
      <c r="B24" s="4" t="s">
        <f>=HYPERLINK("https://www.leilaoonline.net/lote/detalhe/32534", " Cam. Ford C. 2626 - Ano 2005 - Cor Branco no Chassis Plataforma CHASSI: 9BFZTNYT65BB57367 PL.: DJO-5099")</f>
      </c>
      <c r="C24" s="4" t="inlineStr">
        <is>
          <t>Vendido</t>
        </is>
      </c>
      <c r="D24" s="4" t="inlineStr">
        <is>
          <t>14</t>
        </is>
      </c>
      <c r="E24" s="5" t="inlineStr">
        <is>
          <t>51.500,00</t>
        </is>
      </c>
      <c r="F24" s="4" t="inlineStr">
        <is>
          <t>500.00</t>
        </is>
      </c>
    </row>
    <row collapsed="false" customFormat="false" customHeight="false" hidden="false" ht="12.1" outlineLevel="0" r="25">
      <c r="A25" s="5" t="s">
        <f>=HYPERLINK("https://www.leilaoonline.net/lote/detalhe/32538", "031")</f>
      </c>
      <c r="B25" s="4" t="s">
        <f>=HYPERLINK("https://www.leilaoonline.net/lote/detalhe/32538", " Cam. Ford C. 2628 - Ano 2006 - Cor Branco no Chassis Plataforma CHASSI: 9BFZCEEX36BB76726 PL.: AOK-0738")</f>
      </c>
      <c r="C25" s="4" t="inlineStr">
        <is>
          <t>Vendido</t>
        </is>
      </c>
      <c r="D25" s="4" t="inlineStr">
        <is>
          <t>17</t>
        </is>
      </c>
      <c r="E25" s="5" t="inlineStr">
        <is>
          <t>55.000,00</t>
        </is>
      </c>
      <c r="F25" s="4" t="inlineStr">
        <is>
          <t>500.00</t>
        </is>
      </c>
    </row>
    <row collapsed="false" customFormat="false" customHeight="false" hidden="false" ht="12.1" outlineLevel="0" r="26">
      <c r="A26" s="5" t="s">
        <f>=HYPERLINK("https://www.leilaoonline.net/lote/detalhe/32540", "032")</f>
      </c>
      <c r="B26" s="4" t="s">
        <f>=HYPERLINK("https://www.leilaoonline.net/lote/detalhe/32540", " SUCATA - SEM DOCUMENTOS Cam. Ford C. 2628 - Ano 2011 Cor Branco C/Carroceria Combio - QUEIMADO -  Lances somente de empresas de desmanche cadastradas no Detran. CHASSI: 9BFZCEEX7BBB77100 PL.: AUA-5165")</f>
      </c>
      <c r="C26" s="4" t="inlineStr">
        <is>
          <t>Vendido</t>
        </is>
      </c>
      <c r="D26" s="4" t="inlineStr">
        <is>
          <t>1</t>
        </is>
      </c>
      <c r="E26" s="5" t="inlineStr">
        <is>
          <t>5.000,00</t>
        </is>
      </c>
      <c r="F26" s="4" t="inlineStr">
        <is>
          <t>250.00</t>
        </is>
      </c>
    </row>
    <row collapsed="false" customFormat="false" customHeight="false" hidden="false" ht="12.1" outlineLevel="0" r="27">
      <c r="A27" s="5" t="s">
        <f>=HYPERLINK("https://www.leilaoonline.net/lote/detalhe/32541", "034")</f>
      </c>
      <c r="B27" s="4" t="s">
        <f>=HYPERLINK("https://www.leilaoonline.net/lote/detalhe/32541", " Trator Valtra BH205 - Ano 2008 - C/Cabine S/Patr. SERIE: H205236040")</f>
      </c>
      <c r="C27" s="4" t="inlineStr">
        <is>
          <t>Vendido</t>
        </is>
      </c>
      <c r="D27" s="4" t="inlineStr">
        <is>
          <t>28</t>
        </is>
      </c>
      <c r="E27" s="5" t="inlineStr">
        <is>
          <t>41.000,00</t>
        </is>
      </c>
      <c r="F27" s="4" t="inlineStr">
        <is>
          <t>500.00</t>
        </is>
      </c>
    </row>
    <row collapsed="false" customFormat="false" customHeight="false" hidden="false" ht="12.1" outlineLevel="0" r="28">
      <c r="A28" s="5" t="s">
        <f>=HYPERLINK("https://www.leilaoonline.net/lote/detalhe/32530", "035")</f>
      </c>
      <c r="B28" s="4" t="s">
        <f>=HYPERLINK("https://www.leilaoonline.net/lote/detalhe/32530", " Trator Valtra BH205 - Ano 2008 - C/Cabine S/Patr. SERIE: H205233672")</f>
      </c>
      <c r="C28" s="4" t="inlineStr">
        <is>
          <t>Vendido</t>
        </is>
      </c>
      <c r="D28" s="4" t="inlineStr">
        <is>
          <t>41</t>
        </is>
      </c>
      <c r="E28" s="5" t="inlineStr">
        <is>
          <t>45.500,00</t>
        </is>
      </c>
      <c r="F28" s="4" t="inlineStr">
        <is>
          <t>500.00</t>
        </is>
      </c>
    </row>
    <row collapsed="false" customFormat="false" customHeight="false" hidden="false" ht="12.1" outlineLevel="0" r="29">
      <c r="A29" s="5" t="s">
        <f>=HYPERLINK("https://www.leilaoonline.net/lote/detalhe/32531", "036")</f>
      </c>
      <c r="B29" s="4" t="s">
        <f>=HYPERLINK("https://www.leilaoonline.net/lote/detalhe/32531", " Trator Valtra BH185 - Ano 2008 - C/Cabine S/Patr. SERIE: H185226601")</f>
      </c>
      <c r="C29" s="4" t="inlineStr">
        <is>
          <t>Vendido</t>
        </is>
      </c>
      <c r="D29" s="4" t="inlineStr">
        <is>
          <t>47</t>
        </is>
      </c>
      <c r="E29" s="5" t="inlineStr">
        <is>
          <t>45.000,00</t>
        </is>
      </c>
      <c r="F29" s="4" t="inlineStr">
        <is>
          <t>500.00</t>
        </is>
      </c>
    </row>
    <row collapsed="false" customFormat="false" customHeight="false" hidden="false" ht="12.1" outlineLevel="0" r="30">
      <c r="A30" s="5" t="s">
        <f>=HYPERLINK("https://www.leilaoonline.net/lote/detalhe/32542", "037")</f>
      </c>
      <c r="B30" s="4" t="s">
        <f>=HYPERLINK("https://www.leilaoonline.net/lote/detalhe/32542", " Trator Valtra BH 205 - Ano 2011 - C/ Cabine S/ Patr. SERIE: H205282129                     ")</f>
      </c>
      <c r="C30" s="4" t="inlineStr">
        <is>
          <t>Vendido</t>
        </is>
      </c>
      <c r="D30" s="4" t="inlineStr">
        <is>
          <t>64</t>
        </is>
      </c>
      <c r="E30" s="5" t="inlineStr">
        <is>
          <t>60.000,00</t>
        </is>
      </c>
      <c r="F30" s="4" t="inlineStr">
        <is>
          <t>500.00</t>
        </is>
      </c>
    </row>
    <row collapsed="false" customFormat="false" customHeight="false" hidden="false" ht="12.1" outlineLevel="0" r="31">
      <c r="A31" s="5" t="s">
        <f>=HYPERLINK("https://www.leilaoonline.net/lote/detalhe/32543", "039")</f>
      </c>
      <c r="B31" s="4" t="s">
        <f>=HYPERLINK("https://www.leilaoonline.net/lote/detalhe/32543", " Trator Valtra BL-900x4 - Ano 2005 - C/Cabine Patr. 40954 SERIE: 09004522494")</f>
      </c>
      <c r="C31" s="4" t="inlineStr">
        <is>
          <t>Vendido</t>
        </is>
      </c>
      <c r="D31" s="4" t="inlineStr">
        <is>
          <t>39</t>
        </is>
      </c>
      <c r="E31" s="5" t="inlineStr">
        <is>
          <t>39.500,00</t>
        </is>
      </c>
      <c r="F31" s="4" t="inlineStr">
        <is>
          <t>500.00</t>
        </is>
      </c>
    </row>
    <row collapsed="false" customFormat="false" customHeight="false" hidden="false" ht="12.1" outlineLevel="0" r="32">
      <c r="A32" s="5" t="s">
        <f>=HYPERLINK("https://www.leilaoonline.net/lote/detalhe/32544", "040")</f>
      </c>
      <c r="B32" s="4" t="s">
        <f>=HYPERLINK("https://www.leilaoonline.net/lote/detalhe/32544", " Trator MF 275 - Ano1985 S/Cabine SERIE: 2160037123")</f>
      </c>
      <c r="C32" s="4" t="inlineStr">
        <is>
          <t>Vendido</t>
        </is>
      </c>
      <c r="D32" s="4" t="inlineStr">
        <is>
          <t>3</t>
        </is>
      </c>
      <c r="E32" s="5" t="inlineStr">
        <is>
          <t>19.000,00</t>
        </is>
      </c>
      <c r="F32" s="4" t="inlineStr">
        <is>
          <t>500.00</t>
        </is>
      </c>
    </row>
    <row collapsed="false" customFormat="false" customHeight="false" hidden="false" ht="12.1" outlineLevel="0" r="33">
      <c r="A33" s="5" t="s">
        <f>=HYPERLINK("https://www.leilaoonline.net/lote/detalhe/32545", "041")</f>
      </c>
      <c r="B33" s="4" t="s">
        <f>=HYPERLINK("https://www.leilaoonline.net/lote/detalhe/32545", " Empilhadeira Hyster H60 FT - Ano 2008 SERIE: A977Y07833F")</f>
      </c>
      <c r="C33" s="4" t="inlineStr">
        <is>
          <t>Vendido</t>
        </is>
      </c>
      <c r="D33" s="4" t="inlineStr">
        <is>
          <t>24</t>
        </is>
      </c>
      <c r="E33" s="5" t="inlineStr">
        <is>
          <t>24.500,00</t>
        </is>
      </c>
      <c r="F33" s="4" t="inlineStr">
        <is>
          <t>500.00</t>
        </is>
      </c>
    </row>
    <row collapsed="false" customFormat="false" customHeight="false" hidden="false" ht="12.1" outlineLevel="0" r="34">
      <c r="A34" s="5" t="s">
        <f>=HYPERLINK("https://www.leilaoonline.net/lote/detalhe/32546", "043")</f>
      </c>
      <c r="B34" s="4" t="s">
        <f>=HYPERLINK("https://www.leilaoonline.net/lote/detalhe/32546", " LOTE COM 3 CHASSI TRANSBORDO:  Frota: 50777Chassis Transbordo Cana Pic Serrana - Ano 2005 - MONTADO COM 3 PNEUS CAMINHÃO E 1 PNEU TRANSBORDO, SERIE: 0366 ;  Frota: 50778 Chassis Transbordo Cana Pic Serrana - Ano 2005 - MONTADO COM PNEUS CAMINHÃO, SERIE: 0365  E  Frota:50967 -  Chassis Transbordo Ca")</f>
      </c>
      <c r="C34" s="4" t="inlineStr">
        <is>
          <t>Vendido</t>
        </is>
      </c>
      <c r="D34" s="4" t="inlineStr">
        <is>
          <t>1</t>
        </is>
      </c>
      <c r="E34" s="5" t="inlineStr">
        <is>
          <t>5.000,00</t>
        </is>
      </c>
      <c r="F34" s="4" t="inlineStr">
        <is>
          <t>250.00</t>
        </is>
      </c>
    </row>
    <row collapsed="false" customFormat="false" customHeight="false" hidden="false" ht="12.1" outlineLevel="0" r="35">
      <c r="A35" s="5" t="s">
        <f>=HYPERLINK("https://www.leilaoonline.net/lote/detalhe/32548", "044")</f>
      </c>
      <c r="B35" s="4" t="s">
        <f>=HYPERLINK("https://www.leilaoonline.net/lote/detalhe/32548", " Frota: 50239 - Transbordo Cana Int Usicamp - Ano 1997 - C/ 3 RODA E 3 PNEUS E Frota: 50648 - Transbordo Cana Int Usicamp - Ano 2002 - C/2 PNEUS E 2 RODAS - SERIE:000145 S/SERIE")</f>
      </c>
      <c r="C35" s="4" t="inlineStr">
        <is>
          <t>Vendido</t>
        </is>
      </c>
      <c r="D35" s="4" t="inlineStr">
        <is>
          <t>1</t>
        </is>
      </c>
      <c r="E35" s="5" t="inlineStr">
        <is>
          <t>2.000,00</t>
        </is>
      </c>
      <c r="F35" s="4" t="inlineStr">
        <is>
          <t>250.00</t>
        </is>
      </c>
    </row>
    <row collapsed="false" customFormat="false" customHeight="false" hidden="false" ht="12.1" outlineLevel="0" r="36">
      <c r="A36" s="5" t="s">
        <f>=HYPERLINK("https://www.leilaoonline.net/lote/detalhe/32547", "045")</f>
      </c>
      <c r="B36" s="4" t="s">
        <f>=HYPERLINK("https://www.leilaoonline.net/lote/detalhe/32547", " Frota:50401-  Transbordo Cana Int Usicamp - Ano 1997 - C/1 RODA E 1 PNEU SERIE: RTC/US/8T-013  E  Frota: 50402- Transbordo Cana Int Usicamp - Ano 1997 - S/PNEU SERIE: RTC/US/8T-014. ")</f>
      </c>
      <c r="C36" s="4" t="inlineStr">
        <is>
          <t>Não vendido</t>
        </is>
      </c>
      <c r="D36" s="4" t="inlineStr">
        <is>
          <t>0</t>
        </is>
      </c>
      <c r="E36" s="5" t="inlineStr">
        <is>
          <t>2.000,00</t>
        </is>
      </c>
      <c r="F36" s="4" t="inlineStr">
        <is>
          <t>250.00</t>
        </is>
      </c>
    </row>
    <row collapsed="false" customFormat="false" customHeight="false" hidden="false" ht="12.1" outlineLevel="0" r="37">
      <c r="A37" s="5" t="s">
        <f>=HYPERLINK("https://www.leilaoonline.net/lote/detalhe/32549", "046")</f>
      </c>
      <c r="B37" s="4" t="s">
        <f>=HYPERLINK("https://www.leilaoonline.net/lote/detalhe/32549", " Transbordo C. Pic. Serrana - Ano 2010 SERIE: 3578")</f>
      </c>
      <c r="C37" s="4" t="inlineStr">
        <is>
          <t>Não vendido</t>
        </is>
      </c>
      <c r="D37" s="4" t="inlineStr">
        <is>
          <t>0</t>
        </is>
      </c>
      <c r="E37" s="5" t="inlineStr">
        <is>
          <t>4.000,00</t>
        </is>
      </c>
      <c r="F37" s="4" t="inlineStr">
        <is>
          <t>250.00</t>
        </is>
      </c>
    </row>
    <row collapsed="false" customFormat="false" customHeight="false" hidden="false" ht="12.1" outlineLevel="0" r="38">
      <c r="A38" s="5" t="s">
        <f>=HYPERLINK("https://www.leilaoonline.net/lote/detalhe/32553", "047")</f>
      </c>
      <c r="B38" s="4" t="s">
        <f>=HYPERLINK("https://www.leilaoonline.net/lote/detalhe/32553", " Transbordo Cana Pic Teston 943 Mod. 22000 - Ano 2010 SERIE: MCG2200065 ")</f>
      </c>
      <c r="C38" s="4" t="inlineStr">
        <is>
          <t>Não vendido</t>
        </is>
      </c>
      <c r="D38" s="4" t="inlineStr">
        <is>
          <t>32</t>
        </is>
      </c>
      <c r="E38" s="5" t="inlineStr">
        <is>
          <t>27.500,00</t>
        </is>
      </c>
      <c r="F38" s="4" t="inlineStr">
        <is>
          <t>500.00</t>
        </is>
      </c>
    </row>
    <row collapsed="false" customFormat="false" customHeight="false" hidden="false" ht="12.1" outlineLevel="0" r="39">
      <c r="A39" s="5" t="s">
        <f>=HYPERLINK("https://www.leilaoonline.net/lote/detalhe/32552", "048")</f>
      </c>
      <c r="B39" s="4" t="s">
        <f>=HYPERLINK("https://www.leilaoonline.net/lote/detalhe/32552", " Distribuidor Adubo/Calcario Serrana - Ano 2006 SERIE: 0136")</f>
      </c>
      <c r="C39" s="4" t="inlineStr">
        <is>
          <t>Não vendido</t>
        </is>
      </c>
      <c r="D39" s="4" t="inlineStr">
        <is>
          <t>0</t>
        </is>
      </c>
      <c r="E39" s="5" t="inlineStr">
        <is>
          <t>2.500,00</t>
        </is>
      </c>
      <c r="F39" s="4" t="inlineStr">
        <is>
          <t>250.00</t>
        </is>
      </c>
    </row>
    <row collapsed="false" customFormat="false" customHeight="false" hidden="false" ht="12.1" outlineLevel="0" r="40">
      <c r="A40" s="5" t="s">
        <f>=HYPERLINK("https://www.leilaoonline.net/lote/detalhe/32551", "049")</f>
      </c>
      <c r="B40" s="4" t="s">
        <f>=HYPERLINK("https://www.leilaoonline.net/lote/detalhe/32551", " Distribuidor Adubo/Calcario Sermag - Ano 2009 SERIE: 01011")</f>
      </c>
      <c r="C40" s="4" t="inlineStr">
        <is>
          <t>Não vendido</t>
        </is>
      </c>
      <c r="D40" s="4" t="inlineStr">
        <is>
          <t>0</t>
        </is>
      </c>
      <c r="E40" s="5" t="inlineStr">
        <is>
          <t>4.000,00</t>
        </is>
      </c>
      <c r="F40" s="4" t="inlineStr">
        <is>
          <t>250.00</t>
        </is>
      </c>
    </row>
    <row collapsed="false" customFormat="false" customHeight="false" hidden="false" ht="12.1" outlineLevel="0" r="41">
      <c r="A41" s="5" t="s">
        <f>=HYPERLINK("https://www.leilaoonline.net/lote/detalhe/32554", "050")</f>
      </c>
      <c r="B41" s="4" t="s">
        <f>=HYPERLINK("https://www.leilaoonline.net/lote/detalhe/32554", " Distr. Adubo/Calcario Sollus - Ano 2011 SERIE: 16293")</f>
      </c>
      <c r="C41" s="4" t="inlineStr">
        <is>
          <t>Vendido</t>
        </is>
      </c>
      <c r="D41" s="4" t="inlineStr">
        <is>
          <t>1</t>
        </is>
      </c>
      <c r="E41" s="5" t="inlineStr">
        <is>
          <t>1.500,00</t>
        </is>
      </c>
      <c r="F41" s="4" t="inlineStr">
        <is>
          <t>250.00</t>
        </is>
      </c>
    </row>
    <row collapsed="false" customFormat="false" customHeight="false" hidden="false" ht="12.1" outlineLevel="0" r="42">
      <c r="A42" s="5" t="s">
        <f>=HYPERLINK("https://www.leilaoonline.net/lote/detalhe/32555", "051")</f>
      </c>
      <c r="B42" s="4" t="s">
        <f>=HYPERLINK("https://www.leilaoonline.net/lote/detalhe/32555", " LOTE COM 2 GARRAS HIDRAULICAS:  01 GARRA HIDR. MOTOCANA TIPO 6H8 - PATR. A-16221  E  01 GARRA HIDR. MOTOCANA 6,5TN - PATR. F-11653.")</f>
      </c>
      <c r="C42" s="4" t="inlineStr">
        <is>
          <t>Não vendido</t>
        </is>
      </c>
      <c r="D42" s="4" t="inlineStr">
        <is>
          <t>0</t>
        </is>
      </c>
      <c r="E42" s="5" t="inlineStr">
        <is>
          <t>5.000,00</t>
        </is>
      </c>
      <c r="F42" s="4" t="inlineStr">
        <is>
          <t>250.00</t>
        </is>
      </c>
    </row>
    <row collapsed="false" customFormat="false" customHeight="false" hidden="false" ht="12.1" outlineLevel="0" r="43">
      <c r="A43" s="5" t="s">
        <f>=HYPERLINK("https://www.leilaoonline.net/lote/detalhe/32557", "052")</f>
      </c>
      <c r="B43" s="4" t="s">
        <f>=HYPERLINK("https://www.leilaoonline.net/lote/detalhe/32557", " LOTE COM 02 SULVADORES:  Frota:  51397 - Sulcador Sermag ano 2011, SERIE: 01032  E  frota: 51512 - Sulcador Sermag ano 2011, SERIE: 01039.")</f>
      </c>
      <c r="C43" s="4" t="inlineStr">
        <is>
          <t>Não vendido</t>
        </is>
      </c>
      <c r="D43" s="4" t="inlineStr">
        <is>
          <t>0</t>
        </is>
      </c>
      <c r="E43" s="5" t="inlineStr">
        <is>
          <t>4.000,00</t>
        </is>
      </c>
      <c r="F43" s="4" t="inlineStr">
        <is>
          <t>250.00</t>
        </is>
      </c>
    </row>
    <row collapsed="false" customFormat="false" customHeight="false" hidden="false" ht="12.1" outlineLevel="0" r="44">
      <c r="A44" s="5" t="s">
        <f>=HYPERLINK("https://www.leilaoonline.net/lote/detalhe/32556", "053")</f>
      </c>
      <c r="B44" s="4" t="s">
        <f>=HYPERLINK("https://www.leilaoonline.net/lote/detalhe/32556", " LOTE COM 01 SULCADOR E 01 SUSOLADOR:  frota: 50626 - Sulcador Adubador Civemasa - Ano 2001 e  Frota: 51390 - Subsolador Ikeda - Ano 2011, SÉRIE: DPT220M0011B002.")</f>
      </c>
      <c r="C44" s="4" t="inlineStr">
        <is>
          <t>Não vendido</t>
        </is>
      </c>
      <c r="D44" s="4" t="inlineStr">
        <is>
          <t>0</t>
        </is>
      </c>
      <c r="E44" s="5" t="inlineStr">
        <is>
          <t>6.000,00</t>
        </is>
      </c>
      <c r="F44" s="4" t="inlineStr">
        <is>
          <t>250.00</t>
        </is>
      </c>
    </row>
    <row collapsed="false" customFormat="false" customHeight="false" hidden="false" ht="12.1" outlineLevel="0" r="45">
      <c r="A45" s="5" t="s">
        <f>=HYPERLINK("https://www.leilaoonline.net/lote/detalhe/32558", "054")</f>
      </c>
      <c r="B45" s="4" t="s">
        <f>=HYPERLINK("https://www.leilaoonline.net/lote/detalhe/32558", " LOTE COM 02 SUBSOLADOR: Frota: 51080- Subsolador Sollus - Ano 2008, SERIE: 13582  E  Frota: 51081 - Subsolador Sollus - Ano 2008, SERIE: 13583.")</f>
      </c>
      <c r="C45" s="4" t="inlineStr">
        <is>
          <t>Não vendido</t>
        </is>
      </c>
      <c r="D45" s="4" t="inlineStr">
        <is>
          <t>0</t>
        </is>
      </c>
      <c r="E45" s="5" t="inlineStr">
        <is>
          <t>7.000,00</t>
        </is>
      </c>
      <c r="F45" s="4" t="inlineStr">
        <is>
          <t>250.00</t>
        </is>
      </c>
    </row>
    <row collapsed="false" customFormat="false" customHeight="false" hidden="false" ht="12.1" outlineLevel="0" r="46">
      <c r="A46" s="5" t="s">
        <f>=HYPERLINK("https://www.leilaoonline.net/lote/detalhe/32550", "055")</f>
      </c>
      <c r="B46" s="4" t="s">
        <f>=HYPERLINK("https://www.leilaoonline.net/lote/detalhe/32550", " Subsolador Ikeda - Ano 2011 SERIE: DPT220M0011B001")</f>
      </c>
      <c r="C46" s="4" t="inlineStr">
        <is>
          <t>Não vendido</t>
        </is>
      </c>
      <c r="D46" s="4" t="inlineStr">
        <is>
          <t>1</t>
        </is>
      </c>
      <c r="E46" s="5" t="inlineStr">
        <is>
          <t>5.000,00</t>
        </is>
      </c>
      <c r="F46" s="4" t="inlineStr">
        <is>
          <t>250.00</t>
        </is>
      </c>
    </row>
    <row collapsed="false" customFormat="false" customHeight="false" hidden="false" ht="12.1" outlineLevel="0" r="47">
      <c r="A47" s="5" t="s">
        <f>=HYPERLINK("https://www.leilaoonline.net/lote/detalhe/32559", "056")</f>
      </c>
      <c r="B47" s="4" t="s">
        <f>=HYPERLINK("https://www.leilaoonline.net/lote/detalhe/32559", " Reboque Hidro-Roll Randon Ano 1991 Carroceria Aberta - C/ 8 RODAS E 4 PNEUS CHASSI: 9ARD07620MS032345 PL.:  ABR-1395 ")</f>
      </c>
      <c r="C47" s="4" t="inlineStr">
        <is>
          <t>Vendido</t>
        </is>
      </c>
      <c r="D47" s="4" t="inlineStr">
        <is>
          <t>10</t>
        </is>
      </c>
      <c r="E47" s="5" t="inlineStr">
        <is>
          <t>6.250,00</t>
        </is>
      </c>
      <c r="F47" s="4" t="inlineStr">
        <is>
          <t>250.00</t>
        </is>
      </c>
    </row>
    <row collapsed="false" customFormat="false" customHeight="false" hidden="false" ht="12.1" outlineLevel="0" r="48">
      <c r="A48" s="5" t="s">
        <f>=HYPERLINK("https://www.leilaoonline.net/lote/detalhe/32563", "057")</f>
      </c>
      <c r="B48" s="4" t="s">
        <f>=HYPERLINK("https://www.leilaoonline.net/lote/detalhe/32563", " Reboque Hidro-Roll Randon Ano 1989 Carroceria Aberta - C/ 8 RODAS E 4 PNEUS CHASSI: 9ARD07620KS030759 PL.:  AGA-9195 ")</f>
      </c>
      <c r="C48" s="4" t="inlineStr">
        <is>
          <t>Não vendido</t>
        </is>
      </c>
      <c r="D48" s="4" t="inlineStr">
        <is>
          <t>0</t>
        </is>
      </c>
      <c r="E48" s="5" t="inlineStr">
        <is>
          <t>4.000,00</t>
        </is>
      </c>
      <c r="F48" s="4" t="inlineStr">
        <is>
          <t>250.00</t>
        </is>
      </c>
    </row>
    <row collapsed="false" customFormat="false" customHeight="false" hidden="false" ht="12.1" outlineLevel="0" r="49">
      <c r="A49" s="5" t="s">
        <f>=HYPERLINK("https://www.leilaoonline.net/lote/detalhe/32560", "058")</f>
      </c>
      <c r="B49" s="4" t="s">
        <f>=HYPERLINK("https://www.leilaoonline.net/lote/detalhe/32560", " Reboque Hidro-Roll Randon Ano 1992/1993 Carroceria Aberta CHASSI: 9ARD08220NS033283 PL.:  ADM-8723 ")</f>
      </c>
      <c r="C49" s="4" t="inlineStr">
        <is>
          <t>Vendido</t>
        </is>
      </c>
      <c r="D49" s="4" t="inlineStr">
        <is>
          <t>15</t>
        </is>
      </c>
      <c r="E49" s="5" t="inlineStr">
        <is>
          <t>7.500,00</t>
        </is>
      </c>
      <c r="F49" s="4" t="inlineStr">
        <is>
          <t>250.00</t>
        </is>
      </c>
    </row>
    <row collapsed="false" customFormat="false" customHeight="false" hidden="false" ht="12.1" outlineLevel="0" r="50">
      <c r="A50" s="5" t="s">
        <f>=HYPERLINK("https://www.leilaoonline.net/lote/detalhe/32561", "059")</f>
      </c>
      <c r="B50" s="4" t="s">
        <f>=HYPERLINK("https://www.leilaoonline.net/lote/detalhe/32561", " Reboque HidroRoll Randon - Ano 1997 - C/Estrutura do Hidroholl - Patr. 40967 CHASSI: 9ADD08220VS127079 PL.: AHA-2997")</f>
      </c>
      <c r="C50" s="4" t="inlineStr">
        <is>
          <t>Vendido</t>
        </is>
      </c>
      <c r="D50" s="4" t="inlineStr">
        <is>
          <t>13</t>
        </is>
      </c>
      <c r="E50" s="5" t="inlineStr">
        <is>
          <t>8.500,00</t>
        </is>
      </c>
      <c r="F50" s="4" t="inlineStr">
        <is>
          <t>250.00</t>
        </is>
      </c>
    </row>
    <row collapsed="false" customFormat="false" customHeight="false" hidden="false" ht="12.1" outlineLevel="0" r="51">
      <c r="A51" s="5" t="s">
        <f>=HYPERLINK("https://www.leilaoonline.net/lote/detalhe/32564", "060")</f>
      </c>
      <c r="B51" s="4" t="s">
        <f>=HYPERLINK("https://www.leilaoonline.net/lote/detalhe/32564", " Carreta Torta Filtro DMB - Ano 1988 S/SERIE")</f>
      </c>
      <c r="C51" s="4" t="inlineStr">
        <is>
          <t>Vendido</t>
        </is>
      </c>
      <c r="D51" s="4" t="inlineStr">
        <is>
          <t>1</t>
        </is>
      </c>
      <c r="E51" s="5" t="inlineStr">
        <is>
          <t>2.000,00</t>
        </is>
      </c>
      <c r="F51" s="4" t="inlineStr">
        <is>
          <t>250.00</t>
        </is>
      </c>
    </row>
    <row collapsed="false" customFormat="false" customHeight="false" hidden="false" ht="12.1" outlineLevel="0" r="52">
      <c r="A52" s="5" t="s">
        <f>=HYPERLINK("https://www.leilaoonline.net/lote/detalhe/32562", "061")</f>
      </c>
      <c r="B52" s="4" t="s">
        <f>=HYPERLINK("https://www.leilaoonline.net/lote/detalhe/32562", " Transbordo Cana Pic Serrana - Ano 2004 SERIE: 0295")</f>
      </c>
      <c r="C52" s="4" t="inlineStr">
        <is>
          <t>Vendido</t>
        </is>
      </c>
      <c r="D52" s="4" t="inlineStr">
        <is>
          <t>1</t>
        </is>
      </c>
      <c r="E52" s="5" t="inlineStr">
        <is>
          <t>2.500,00</t>
        </is>
      </c>
      <c r="F52" s="4" t="inlineStr">
        <is>
          <t>250.00</t>
        </is>
      </c>
    </row>
    <row collapsed="false" customFormat="false" customHeight="false" hidden="false" ht="12.1" outlineLevel="0" r="53">
      <c r="A53" s="5" t="s">
        <f>=HYPERLINK("https://www.leilaoonline.net/lote/detalhe/32565", "062")</f>
      </c>
      <c r="B53" s="4" t="s">
        <f>=HYPERLINK("https://www.leilaoonline.net/lote/detalhe/32565", " Transbordo Cana Pic Serrana - Ano 2004 SERIE: 0294")</f>
      </c>
      <c r="C53" s="4" t="inlineStr">
        <is>
          <t>Vendido</t>
        </is>
      </c>
      <c r="D53" s="4" t="inlineStr">
        <is>
          <t>1</t>
        </is>
      </c>
      <c r="E53" s="5" t="inlineStr">
        <is>
          <t>2.500,00</t>
        </is>
      </c>
      <c r="F53" s="4" t="inlineStr">
        <is>
          <t>250.00</t>
        </is>
      </c>
    </row>
    <row collapsed="false" customFormat="false" customHeight="false" hidden="false" ht="12.1" outlineLevel="0" r="54">
      <c r="A54" s="5" t="s">
        <f>=HYPERLINK("https://www.leilaoonline.net/lote/detalhe/32566", "063")</f>
      </c>
      <c r="B54" s="4" t="s">
        <f>=HYPERLINK("https://www.leilaoonline.net/lote/detalhe/32566", " Transbordo Cana Pic Serrana - Ano 2003 SERIE: 0238")</f>
      </c>
      <c r="C54" s="4" t="inlineStr">
        <is>
          <t>Não vendido</t>
        </is>
      </c>
      <c r="D54" s="4" t="inlineStr">
        <is>
          <t>0</t>
        </is>
      </c>
      <c r="E54" s="5" t="inlineStr">
        <is>
          <t>2.500,00</t>
        </is>
      </c>
      <c r="F54" s="4" t="inlineStr">
        <is>
          <t>250.00</t>
        </is>
      </c>
    </row>
    <row collapsed="false" customFormat="false" customHeight="false" hidden="false" ht="12.1" outlineLevel="0" r="55">
      <c r="A55" s="5" t="s">
        <f>=HYPERLINK("https://www.leilaoonline.net/lote/detalhe/32567", "064")</f>
      </c>
      <c r="B55" s="4" t="s">
        <f>=HYPERLINK("https://www.leilaoonline.net/lote/detalhe/32567", " Transbordo Cana Pic Serrana - Ano 2003 SERIE: 0236")</f>
      </c>
      <c r="C55" s="4" t="inlineStr">
        <is>
          <t>Vendido</t>
        </is>
      </c>
      <c r="D55" s="4" t="inlineStr">
        <is>
          <t>1</t>
        </is>
      </c>
      <c r="E55" s="5" t="inlineStr">
        <is>
          <t>2.500,00</t>
        </is>
      </c>
      <c r="F55" s="4" t="inlineStr">
        <is>
          <t>250.00</t>
        </is>
      </c>
    </row>
    <row collapsed="false" customFormat="false" customHeight="false" hidden="false" ht="12.1" outlineLevel="0" r="56">
      <c r="A56" s="5" t="s">
        <f>=HYPERLINK("https://www.leilaoonline.net/lote/detalhe/32568", "065")</f>
      </c>
      <c r="B56" s="4" t="s">
        <f>=HYPERLINK("https://www.leilaoonline.net/lote/detalhe/32568", " Transbordo Cana Pic Serrana - Ano 2003 SERIE: 0239")</f>
      </c>
      <c r="C56" s="4" t="inlineStr">
        <is>
          <t>Não vendido</t>
        </is>
      </c>
      <c r="D56" s="4" t="inlineStr">
        <is>
          <t>0</t>
        </is>
      </c>
      <c r="E56" s="5" t="inlineStr">
        <is>
          <t>2.500,00</t>
        </is>
      </c>
      <c r="F56" s="4" t="inlineStr">
        <is>
          <t>250.00</t>
        </is>
      </c>
    </row>
    <row collapsed="false" customFormat="false" customHeight="false" hidden="false" ht="12.1" outlineLevel="0" r="57">
      <c r="A57" s="5" t="s">
        <f>=HYPERLINK("https://www.leilaoonline.net/lote/detalhe/32570", "066")</f>
      </c>
      <c r="B57" s="4" t="s">
        <f>=HYPERLINK("https://www.leilaoonline.net/lote/detalhe/32570", " Transbordo Cana Pic Sermag - Ano 2006 SERIE: 0590")</f>
      </c>
      <c r="C57" s="4" t="inlineStr">
        <is>
          <t>Não vendido</t>
        </is>
      </c>
      <c r="D57" s="4" t="inlineStr">
        <is>
          <t>0</t>
        </is>
      </c>
      <c r="E57" s="5" t="inlineStr">
        <is>
          <t>4.000,00</t>
        </is>
      </c>
      <c r="F57" s="4" t="inlineStr">
        <is>
          <t>250.00</t>
        </is>
      </c>
    </row>
    <row collapsed="false" customFormat="false" customHeight="false" hidden="false" ht="12.1" outlineLevel="0" r="58">
      <c r="A58" s="5" t="s">
        <f>=HYPERLINK("https://www.leilaoonline.net/lote/detalhe/32569", "067")</f>
      </c>
      <c r="B58" s="4" t="s">
        <f>=HYPERLINK("https://www.leilaoonline.net/lote/detalhe/32569", " Transbordo Cana Pic Sermag - Ano 2007 SERIE: 1409")</f>
      </c>
      <c r="C58" s="4" t="inlineStr">
        <is>
          <t>Não vendido</t>
        </is>
      </c>
      <c r="D58" s="4" t="inlineStr">
        <is>
          <t>0</t>
        </is>
      </c>
      <c r="E58" s="5" t="inlineStr">
        <is>
          <t>4.000,00</t>
        </is>
      </c>
      <c r="F58" s="4" t="inlineStr">
        <is>
          <t>250.00</t>
        </is>
      </c>
    </row>
    <row collapsed="false" customFormat="false" customHeight="false" hidden="false" ht="12.1" outlineLevel="0" r="59">
      <c r="A59" s="5" t="s">
        <f>=HYPERLINK("https://www.leilaoonline.net/lote/detalhe/32571", "068")</f>
      </c>
      <c r="B59" s="4" t="s">
        <f>=HYPERLINK("https://www.leilaoonline.net/lote/detalhe/32571", " Transbordo Cana Pic Serrana - Ano 2003 SERIE: 0237")</f>
      </c>
      <c r="C59" s="4" t="inlineStr">
        <is>
          <t>Não vendido</t>
        </is>
      </c>
      <c r="D59" s="4" t="inlineStr">
        <is>
          <t>0</t>
        </is>
      </c>
      <c r="E59" s="5" t="inlineStr">
        <is>
          <t>2.500,00</t>
        </is>
      </c>
      <c r="F59" s="4" t="inlineStr">
        <is>
          <t>250.00</t>
        </is>
      </c>
    </row>
    <row collapsed="false" customFormat="false" customHeight="false" hidden="false" ht="12.1" outlineLevel="0" r="60">
      <c r="A60" s="5" t="s">
        <f>=HYPERLINK("https://www.leilaoonline.net/lote/detalhe/32572", "069")</f>
      </c>
      <c r="B60" s="4" t="s">
        <f>=HYPERLINK("https://www.leilaoonline.net/lote/detalhe/32572", " Transbordo Cana Int. Serrana - Ano 2009 SERIE: 2953")</f>
      </c>
      <c r="C60" s="4" t="inlineStr">
        <is>
          <t>Não vendido</t>
        </is>
      </c>
      <c r="D60" s="4" t="inlineStr">
        <is>
          <t>0</t>
        </is>
      </c>
      <c r="E60" s="5" t="inlineStr">
        <is>
          <t>3.000,00</t>
        </is>
      </c>
      <c r="F60" s="4" t="inlineStr">
        <is>
          <t>250.00</t>
        </is>
      </c>
    </row>
    <row collapsed="false" customFormat="false" customHeight="false" hidden="false" ht="12.1" outlineLevel="0" r="61">
      <c r="A61" s="5" t="s">
        <f>=HYPERLINK("https://www.leilaoonline.net/lote/detalhe/32573", "070")</f>
      </c>
      <c r="B61" s="4" t="s">
        <f>=HYPERLINK("https://www.leilaoonline.net/lote/detalhe/32573", " Reboque Cana Picada Usicamp - Ano 2007 - C/ 8 RODA 5 PNEU (8Mts. Comp. Alt. 3,45, Larg. 2,50) CHASSI: 9A9RCE1E271DJ1202 PL.:  AOY-3022 ")</f>
      </c>
      <c r="C61" s="4" t="inlineStr">
        <is>
          <t>Vendido</t>
        </is>
      </c>
      <c r="D61" s="4" t="inlineStr">
        <is>
          <t>39</t>
        </is>
      </c>
      <c r="E61" s="5" t="inlineStr">
        <is>
          <t>12.500,00</t>
        </is>
      </c>
      <c r="F61" s="4" t="inlineStr">
        <is>
          <t>250.00</t>
        </is>
      </c>
    </row>
    <row collapsed="false" customFormat="false" customHeight="false" hidden="false" ht="12.1" outlineLevel="0" r="62">
      <c r="A62" s="5" t="s">
        <f>=HYPERLINK("https://www.leilaoonline.net/lote/detalhe/32574", "071")</f>
      </c>
      <c r="B62" s="4" t="s">
        <f>=HYPERLINK("https://www.leilaoonline.net/lote/detalhe/32574", " Reboque Cana Picada Usicamp - Ano 2007 - C/ 8 RODA 4 PNEU (8Mts. Comp. Alt. 3,45, Larg. 2,50) CHASSI: 9A9RCE1E271DJ1197 PL.: AOY-3012")</f>
      </c>
      <c r="C62" s="4" t="inlineStr">
        <is>
          <t>Vendido</t>
        </is>
      </c>
      <c r="D62" s="4" t="inlineStr">
        <is>
          <t>36</t>
        </is>
      </c>
      <c r="E62" s="5" t="inlineStr">
        <is>
          <t>11.750,00</t>
        </is>
      </c>
      <c r="F62" s="4" t="inlineStr">
        <is>
          <t>250.00</t>
        </is>
      </c>
    </row>
    <row collapsed="false" customFormat="false" customHeight="false" hidden="false" ht="12.1" outlineLevel="0" r="63">
      <c r="A63" s="5" t="s">
        <f>=HYPERLINK("https://www.leilaoonline.net/lote/detalhe/32595", "072")</f>
      </c>
      <c r="B63" s="4" t="s">
        <f>=HYPERLINK("https://www.leilaoonline.net/lote/detalhe/32595", " Reboque Cana Picada Usicamp - Ano 2007 - C/ 6 RODA 5 PNEU (8Mts. Comp. Alt. 3,45, Larg. 2,50) CHASSI: 9A9RCE1E271DJ1180 PL.:  AOY-2973 ")</f>
      </c>
      <c r="C63" s="4" t="inlineStr">
        <is>
          <t>Vendido</t>
        </is>
      </c>
      <c r="D63" s="4" t="inlineStr">
        <is>
          <t>10</t>
        </is>
      </c>
      <c r="E63" s="5" t="inlineStr">
        <is>
          <t>5.250,00</t>
        </is>
      </c>
      <c r="F63" s="4" t="inlineStr">
        <is>
          <t>250.00</t>
        </is>
      </c>
    </row>
    <row collapsed="false" customFormat="false" customHeight="false" hidden="false" ht="12.1" outlineLevel="0" r="64">
      <c r="A64" s="5" t="s">
        <f>=HYPERLINK("https://www.leilaoonline.net/lote/detalhe/32597", "073")</f>
      </c>
      <c r="B64" s="4" t="s">
        <f>=HYPERLINK("https://www.leilaoonline.net/lote/detalhe/32597", " SUCATA - SEM DOCUMENTOS - Reboque Rodoviaria - Ano 1990 -  Lances somente de empresas de desmanche cadastradas no Detran. CHASSI: 9ARD07620LS031335 PL.: AII-8132")</f>
      </c>
      <c r="C64" s="4" t="inlineStr">
        <is>
          <t>Não vendido</t>
        </is>
      </c>
      <c r="D64" s="4" t="inlineStr">
        <is>
          <t>0</t>
        </is>
      </c>
      <c r="E64" s="5" t="inlineStr">
        <is>
          <t>1.000,00</t>
        </is>
      </c>
      <c r="F64" s="4" t="inlineStr">
        <is>
          <t>250.00</t>
        </is>
      </c>
    </row>
    <row collapsed="false" customFormat="false" customHeight="false" hidden="false" ht="12.1" outlineLevel="0" r="65">
      <c r="A65" s="5" t="s">
        <f>=HYPERLINK("https://www.leilaoonline.net/lote/detalhe/32596", "074")</f>
      </c>
      <c r="B65" s="4" t="s">
        <f>=HYPERLINK("https://www.leilaoonline.net/lote/detalhe/32596", " Reboque Hidro-Roll Randon Ano 1991 Carroceria Aberta  CHASSI: 9ARD07620MS032785 PL.:  ACE-7842 ")</f>
      </c>
      <c r="C65" s="4" t="inlineStr">
        <is>
          <t>Vendido</t>
        </is>
      </c>
      <c r="D65" s="4" t="inlineStr">
        <is>
          <t>13</t>
        </is>
      </c>
      <c r="E65" s="5" t="inlineStr">
        <is>
          <t>7.000,00</t>
        </is>
      </c>
      <c r="F65" s="4" t="inlineStr">
        <is>
          <t>250.00</t>
        </is>
      </c>
    </row>
    <row collapsed="false" customFormat="false" customHeight="false" hidden="false" ht="12.1" outlineLevel="0" r="66">
      <c r="A66" s="5" t="s">
        <f>=HYPERLINK("https://www.leilaoonline.net/lote/detalhe/32598", "075")</f>
      </c>
      <c r="B66" s="4" t="s">
        <f>=HYPERLINK("https://www.leilaoonline.net/lote/detalhe/32598", " SUCATA - SEM DOCUMENTOS - Reboque Rodoviario Ano 1989/1991 -  Lances somente de empresas de desmanche cadastradas no Detran. CHASSI: 9ARD07620KS030757 PL.: AIP-1545")</f>
      </c>
      <c r="C66" s="4" t="inlineStr">
        <is>
          <t>Vendido</t>
        </is>
      </c>
      <c r="D66" s="4" t="inlineStr">
        <is>
          <t>1</t>
        </is>
      </c>
      <c r="E66" s="5" t="inlineStr">
        <is>
          <t>1.500,00</t>
        </is>
      </c>
      <c r="F66" s="4" t="inlineStr">
        <is>
          <t>250.00</t>
        </is>
      </c>
    </row>
    <row collapsed="false" customFormat="false" customHeight="false" hidden="false" ht="12.1" outlineLevel="0" r="67">
      <c r="A67" s="5" t="s">
        <f>=HYPERLINK("https://www.leilaoonline.net/lote/detalhe/32599", "076")</f>
      </c>
      <c r="B67" s="4" t="s">
        <f>=HYPERLINK("https://www.leilaoonline.net/lote/detalhe/32599", " Reboque Hidro-Roll Randon Ano 1991 Carroceria Aberta CHASSI: 9ARD07620MS032781 PL.:  ACE-7813 ")</f>
      </c>
      <c r="C67" s="4" t="inlineStr">
        <is>
          <t>Vendido</t>
        </is>
      </c>
      <c r="D67" s="4" t="inlineStr">
        <is>
          <t>8</t>
        </is>
      </c>
      <c r="E67" s="5" t="inlineStr">
        <is>
          <t>5.750,00</t>
        </is>
      </c>
      <c r="F67" s="4" t="inlineStr">
        <is>
          <t>250.00</t>
        </is>
      </c>
    </row>
    <row collapsed="false" customFormat="false" customHeight="false" hidden="false" ht="12.1" outlineLevel="0" r="68">
      <c r="A68" s="5" t="s">
        <f>=HYPERLINK("https://www.leilaoonline.net/lote/detalhe/32601", "077")</f>
      </c>
      <c r="B68" s="4" t="s">
        <f>=HYPERLINK("https://www.leilaoonline.net/lote/detalhe/32601", " Reboque Hidro-Roll Randon Ano 1991 Carroceria Aberta - C/ 8 RODAS E 4 PNEUS CHASSI: 9ARD07620MS032341REM PL.:  ABR-1375 ")</f>
      </c>
      <c r="C68" s="4" t="inlineStr">
        <is>
          <t>Vendido</t>
        </is>
      </c>
      <c r="D68" s="4" t="inlineStr">
        <is>
          <t>7</t>
        </is>
      </c>
      <c r="E68" s="5" t="inlineStr">
        <is>
          <t>5.500,00</t>
        </is>
      </c>
      <c r="F68" s="4" t="inlineStr">
        <is>
          <t>250.00</t>
        </is>
      </c>
    </row>
    <row collapsed="false" customFormat="false" customHeight="false" hidden="false" ht="12.1" outlineLevel="0" r="69">
      <c r="A69" s="5" t="s">
        <f>=HYPERLINK("https://www.leilaoonline.net/lote/detalhe/32600", "078")</f>
      </c>
      <c r="B69" s="4" t="s">
        <f>=HYPERLINK("https://www.leilaoonline.net/lote/detalhe/32600", " Reboque Hidro-Roll Randon Ano 1989 Carroceria Aberta CHASSI: 9ARD07620KS030763REM PL.:  AIM-1635 ")</f>
      </c>
      <c r="C69" s="4" t="inlineStr">
        <is>
          <t>Vendido</t>
        </is>
      </c>
      <c r="D69" s="4" t="inlineStr">
        <is>
          <t>11</t>
        </is>
      </c>
      <c r="E69" s="5" t="inlineStr">
        <is>
          <t>6.000,00</t>
        </is>
      </c>
      <c r="F69" s="4" t="inlineStr">
        <is>
          <t>250.00</t>
        </is>
      </c>
    </row>
    <row collapsed="false" customFormat="false" customHeight="false" hidden="false" ht="12.1" outlineLevel="0" r="70">
      <c r="A70" s="5" t="s">
        <f>=HYPERLINK("https://www.leilaoonline.net/lote/detalhe/32603", "079")</f>
      </c>
      <c r="B70" s="4" t="s">
        <f>=HYPERLINK("https://www.leilaoonline.net/lote/detalhe/32603", " Caixote Canav. Marca Goido - 8MTS. COMP. ALT. 3,45, LARG. 2,50  S/SERIE")</f>
      </c>
      <c r="C70" s="4" t="inlineStr">
        <is>
          <t>Não vendido</t>
        </is>
      </c>
      <c r="D70" s="4" t="inlineStr">
        <is>
          <t>0</t>
        </is>
      </c>
      <c r="E70" s="5" t="inlineStr">
        <is>
          <t>1.000,00</t>
        </is>
      </c>
      <c r="F70" s="4" t="inlineStr">
        <is>
          <t>250.00</t>
        </is>
      </c>
    </row>
    <row collapsed="false" customFormat="false" customHeight="false" hidden="false" ht="12.1" outlineLevel="0" r="71">
      <c r="A71" s="5" t="s">
        <f>=HYPERLINK("https://www.leilaoonline.net/lote/detalhe/32602", "080")</f>
      </c>
      <c r="B71" s="4" t="s">
        <f>=HYPERLINK("https://www.leilaoonline.net/lote/detalhe/32602", " Caixote Reboque Cana Picada Usicamp 8Mts. Comp. Alt. 3,45, Larg. 2,50  S/SERIE")</f>
      </c>
      <c r="C71" s="4" t="inlineStr">
        <is>
          <t>Não vendido</t>
        </is>
      </c>
      <c r="D71" s="4" t="inlineStr">
        <is>
          <t>0</t>
        </is>
      </c>
      <c r="E71" s="5" t="inlineStr">
        <is>
          <t>1.000,00</t>
        </is>
      </c>
      <c r="F71" s="4" t="inlineStr">
        <is>
          <t>250.00</t>
        </is>
      </c>
    </row>
    <row collapsed="false" customFormat="false" customHeight="false" hidden="false" ht="12.1" outlineLevel="0" r="72">
      <c r="A72" s="5" t="s">
        <f>=HYPERLINK("https://www.leilaoonline.net/lote/detalhe/32605", "081")</f>
      </c>
      <c r="B72" s="4" t="s">
        <f>=HYPERLINK("https://www.leilaoonline.net/lote/detalhe/32605", " Reboque Cana Picada Usicamp - Ano 2000 - C/Eixo Traseiro S/Roda e S/Pneu C/Rala S/Eixo Dianteiro S/Roda S/Pneu (8Mts. Comp. Alt. 3,45, Larg. 2,50) CHASSI: 9A9RCE1E271DJ1192 PL.:  AOY-2997 ")</f>
      </c>
      <c r="C72" s="4" t="inlineStr">
        <is>
          <t>Vendido</t>
        </is>
      </c>
      <c r="D72" s="4" t="inlineStr">
        <is>
          <t>4</t>
        </is>
      </c>
      <c r="E72" s="5" t="inlineStr">
        <is>
          <t>2.750,00</t>
        </is>
      </c>
      <c r="F72" s="4" t="inlineStr">
        <is>
          <t>250.00</t>
        </is>
      </c>
    </row>
    <row collapsed="false" customFormat="false" customHeight="false" hidden="false" ht="12.1" outlineLevel="0" r="73">
      <c r="A73" s="5" t="s">
        <f>=HYPERLINK("https://www.leilaoonline.net/lote/detalhe/32604", "082")</f>
      </c>
      <c r="B73" s="4" t="s">
        <f>=HYPERLINK("https://www.leilaoonline.net/lote/detalhe/32604", " Reboque Cana Picada Usicamp - Ano 2000  - C/Eixo Traseiro S/Roda e S/Pneu S/Rala c/Eixo Dianteiro S/Roda S/Pneu (8Mts. Comp. Alt. 3,45, Larg. 2,50) CHASSI: 9A9RCE1E271DJ1204 PL.:  AOY-2977 ")</f>
      </c>
      <c r="C73" s="4" t="inlineStr">
        <is>
          <t>Vendido</t>
        </is>
      </c>
      <c r="D73" s="4" t="inlineStr">
        <is>
          <t>4</t>
        </is>
      </c>
      <c r="E73" s="5" t="inlineStr">
        <is>
          <t>2.750,00</t>
        </is>
      </c>
      <c r="F73" s="4" t="inlineStr">
        <is>
          <t>250.00</t>
        </is>
      </c>
    </row>
    <row collapsed="false" customFormat="false" customHeight="false" hidden="false" ht="12.1" outlineLevel="0" r="74">
      <c r="A74" s="5" t="s">
        <f>=HYPERLINK("https://www.leilaoonline.net/lote/detalhe/32606", "083")</f>
      </c>
      <c r="B74" s="4" t="s">
        <f>=HYPERLINK("https://www.leilaoonline.net/lote/detalhe/32606", " Pulverizador Berthould Catacao - Ano 1988 S/ SERIE")</f>
      </c>
      <c r="C74" s="4" t="inlineStr">
        <is>
          <t>Vendido</t>
        </is>
      </c>
      <c r="D74" s="4" t="inlineStr">
        <is>
          <t>6</t>
        </is>
      </c>
      <c r="E74" s="5" t="inlineStr">
        <is>
          <t>1.500,00</t>
        </is>
      </c>
      <c r="F74" s="4" t="inlineStr">
        <is>
          <t>250.00</t>
        </is>
      </c>
    </row>
    <row collapsed="false" customFormat="false" customHeight="false" hidden="false" ht="12.1" outlineLevel="0" r="75">
      <c r="A75" s="5" t="s">
        <f>=HYPERLINK("https://www.leilaoonline.net/lote/detalhe/32607", "084")</f>
      </c>
      <c r="B75" s="4" t="s">
        <f>=HYPERLINK("https://www.leilaoonline.net/lote/detalhe/32607", " Tanque Herbicida Berthould - Ano 1994 SERIE: ADM750-M940121")</f>
      </c>
      <c r="C75" s="4" t="inlineStr">
        <is>
          <t>Vendido</t>
        </is>
      </c>
      <c r="D75" s="4" t="inlineStr">
        <is>
          <t>1</t>
        </is>
      </c>
      <c r="E75" s="5" t="inlineStr">
        <is>
          <t>3.000,00</t>
        </is>
      </c>
      <c r="F75" s="4" t="inlineStr">
        <is>
          <t>250.00</t>
        </is>
      </c>
    </row>
    <row collapsed="false" customFormat="false" customHeight="false" hidden="false" ht="12.1" outlineLevel="0" r="76">
      <c r="A76" s="5" t="s">
        <f>=HYPERLINK("https://www.leilaoonline.net/lote/detalhe/32608", "085")</f>
      </c>
      <c r="B76" s="4" t="s">
        <f>=HYPERLINK("https://www.leilaoonline.net/lote/detalhe/32608", " Pulverizador Herbiplus G2 - Desseca SERIE: OP3439 ")</f>
      </c>
      <c r="C76" s="4" t="inlineStr">
        <is>
          <t>Não vendido</t>
        </is>
      </c>
      <c r="D76" s="4" t="inlineStr">
        <is>
          <t>0</t>
        </is>
      </c>
      <c r="E76" s="5" t="inlineStr">
        <is>
          <t>2.500,00</t>
        </is>
      </c>
      <c r="F76" s="4" t="inlineStr">
        <is>
          <t>250.00</t>
        </is>
      </c>
    </row>
    <row collapsed="false" customFormat="false" customHeight="false" hidden="false" ht="12.1" outlineLevel="0" r="77">
      <c r="A77" s="5" t="s">
        <f>=HYPERLINK("https://www.leilaoonline.net/lote/detalhe/32610", "087")</f>
      </c>
      <c r="B77" s="4" t="s">
        <f>=HYPERLINK("https://www.leilaoonline.net/lote/detalhe/32610", " Prentice T 280 Blount - Ano 2006 SERIE: D280PR59880")</f>
      </c>
      <c r="C77" s="4" t="inlineStr">
        <is>
          <t>Não vendido</t>
        </is>
      </c>
      <c r="D77" s="4" t="inlineStr">
        <is>
          <t>0</t>
        </is>
      </c>
      <c r="E77" s="5" t="inlineStr">
        <is>
          <t>35.000,00</t>
        </is>
      </c>
      <c r="F77" s="4" t="inlineStr">
        <is>
          <t>1000.00</t>
        </is>
      </c>
    </row>
    <row collapsed="false" customFormat="false" customHeight="false" hidden="false" ht="12.1" outlineLevel="0" r="78">
      <c r="A78" s="5" t="s">
        <f>=HYPERLINK("https://www.leilaoonline.net/lote/detalhe/32609", "088")</f>
      </c>
      <c r="B78" s="4" t="s">
        <f>=HYPERLINK("https://www.leilaoonline.net/lote/detalhe/32609", " Prentice T 2280 Blount - Ano 2006 SERIE: 2280PR61949")</f>
      </c>
      <c r="C78" s="4" t="inlineStr">
        <is>
          <t>Não vendido</t>
        </is>
      </c>
      <c r="D78" s="4" t="inlineStr">
        <is>
          <t>0</t>
        </is>
      </c>
      <c r="E78" s="5" t="inlineStr">
        <is>
          <t>35.000,00</t>
        </is>
      </c>
      <c r="F78" s="4" t="inlineStr">
        <is>
          <t>1000.00</t>
        </is>
      </c>
    </row>
    <row collapsed="false" customFormat="false" customHeight="false" hidden="false" ht="12.1" outlineLevel="0" r="79">
      <c r="A79" s="5" t="s">
        <f>=HYPERLINK("https://www.leilaoonline.net/lote/detalhe/32590", "089")</f>
      </c>
      <c r="B79" s="4" t="s">
        <f>=HYPERLINK("https://www.leilaoonline.net/lote/detalhe/32590", " Prentice T 2280 Blount - Ano 2006 SERIE: 2280PR63101")</f>
      </c>
      <c r="C79" s="4" t="inlineStr">
        <is>
          <t>Não vendido</t>
        </is>
      </c>
      <c r="D79" s="4" t="inlineStr">
        <is>
          <t>0</t>
        </is>
      </c>
      <c r="E79" s="5" t="inlineStr">
        <is>
          <t>35.000,00</t>
        </is>
      </c>
      <c r="F79" s="4" t="inlineStr">
        <is>
          <t>1000.00</t>
        </is>
      </c>
    </row>
    <row collapsed="false" customFormat="false" customHeight="false" hidden="false" ht="12.1" outlineLevel="0" r="80">
      <c r="A80" s="5" t="s">
        <f>=HYPERLINK("https://www.leilaoonline.net/lote/detalhe/32611", "090")</f>
      </c>
      <c r="B80" s="4" t="s">
        <f>=HYPERLINK("https://www.leilaoonline.net/lote/detalhe/32611", " Prentice T 2280 Blount - Ano 2006 SERIE: 2280PR63081")</f>
      </c>
      <c r="C80" s="4" t="inlineStr">
        <is>
          <t>Não vendido</t>
        </is>
      </c>
      <c r="D80" s="4" t="inlineStr">
        <is>
          <t>0</t>
        </is>
      </c>
      <c r="E80" s="5" t="inlineStr">
        <is>
          <t>35.000,00</t>
        </is>
      </c>
      <c r="F80" s="4" t="inlineStr">
        <is>
          <t>1000.00</t>
        </is>
      </c>
    </row>
    <row collapsed="false" customFormat="false" customHeight="false" hidden="false" ht="12.1" outlineLevel="0" r="81">
      <c r="A81" s="5" t="s">
        <f>=HYPERLINK("https://www.leilaoonline.net/lote/detalhe/32587", "091")</f>
      </c>
      <c r="B81" s="4" t="s">
        <f>=HYPERLINK("https://www.leilaoonline.net/lote/detalhe/32587", " Prentice T 2280 Blount - Ano 2006 SERIE: 2280PR63097")</f>
      </c>
      <c r="C81" s="4" t="inlineStr">
        <is>
          <t>Não vendido</t>
        </is>
      </c>
      <c r="D81" s="4" t="inlineStr">
        <is>
          <t>0</t>
        </is>
      </c>
      <c r="E81" s="5" t="inlineStr">
        <is>
          <t>35.000,00</t>
        </is>
      </c>
      <c r="F81" s="4" t="inlineStr">
        <is>
          <t>1000.00</t>
        </is>
      </c>
    </row>
    <row collapsed="false" customFormat="false" customHeight="false" hidden="false" ht="12.1" outlineLevel="0" r="82">
      <c r="A82" s="5" t="s">
        <f>=HYPERLINK("https://www.leilaoonline.net/lote/detalhe/32594", "092")</f>
      </c>
      <c r="B82" s="4" t="s">
        <f>=HYPERLINK("https://www.leilaoonline.net/lote/detalhe/32594", " Prentice T 2280 Blount - Ano 2008  SERIE: 2280PR63448 ")</f>
      </c>
      <c r="C82" s="4" t="inlineStr">
        <is>
          <t>Não vendido</t>
        </is>
      </c>
      <c r="D82" s="4" t="inlineStr">
        <is>
          <t>0</t>
        </is>
      </c>
      <c r="E82" s="5" t="inlineStr">
        <is>
          <t>35.000,00</t>
        </is>
      </c>
      <c r="F82" s="4" t="inlineStr">
        <is>
          <t>1000.00</t>
        </is>
      </c>
    </row>
    <row collapsed="false" customFormat="false" customHeight="false" hidden="false" ht="12.1" outlineLevel="0" r="83">
      <c r="A83" s="5" t="s">
        <f>=HYPERLINK("https://www.leilaoonline.net/lote/detalhe/32581", "093")</f>
      </c>
      <c r="B83" s="4" t="s">
        <f>=HYPERLINK("https://www.leilaoonline.net/lote/detalhe/32581", " HILLO DE MOENDA PATR. 440010 CONTENDO REDUTOR RENK ZANINI RPM:1700 RE0006 - PATR. 410006, REDUTOR RENCK ZANINI RE0009 - PATR.410009 E MOTOR ELETRICO WEG: CV:40 ME0022 - PATR. 400022 PÇ.")</f>
      </c>
      <c r="C83" s="4" t="inlineStr">
        <is>
          <t>Vendido</t>
        </is>
      </c>
      <c r="D83" s="4" t="inlineStr">
        <is>
          <t>1</t>
        </is>
      </c>
      <c r="E83" s="5" t="inlineStr">
        <is>
          <t>7.000,00</t>
        </is>
      </c>
      <c r="F83" s="4" t="inlineStr">
        <is>
          <t>250.00</t>
        </is>
      </c>
    </row>
    <row collapsed="false" customFormat="false" customHeight="false" hidden="false" ht="12.1" outlineLevel="0" r="84">
      <c r="A84" s="5" t="s">
        <f>=HYPERLINK("https://www.leilaoonline.net/lote/detalhe/32582", "094")</f>
      </c>
      <c r="B84" s="4" t="s">
        <f>=HYPERLINK("https://www.leilaoonline.net/lote/detalhe/32582", " Carroceria Madeira - Larg. 2,30 - Comp. 3,60 Alt. 0,52 Patr. 41138")</f>
      </c>
      <c r="C84" s="4" t="inlineStr">
        <is>
          <t>Vendido</t>
        </is>
      </c>
      <c r="D84" s="4" t="inlineStr">
        <is>
          <t>4</t>
        </is>
      </c>
      <c r="E84" s="5" t="inlineStr">
        <is>
          <t>1.150,00</t>
        </is>
      </c>
      <c r="F84" s="4" t="inlineStr">
        <is>
          <t>250.00</t>
        </is>
      </c>
    </row>
    <row collapsed="false" customFormat="false" customHeight="false" hidden="false" ht="12.1" outlineLevel="0" r="85">
      <c r="A85" s="5" t="s">
        <f>=HYPERLINK("https://www.leilaoonline.net/lote/detalhe/32575", "096")</f>
      </c>
      <c r="B85" s="4" t="s">
        <f>=HYPERLINK("https://www.leilaoonline.net/lote/detalhe/32575", " Caçamba Basculante - Patr. Cofercatu Nr. 04055")</f>
      </c>
      <c r="C85" s="4" t="inlineStr">
        <is>
          <t>Não vendido</t>
        </is>
      </c>
      <c r="D85" s="4" t="inlineStr">
        <is>
          <t>0</t>
        </is>
      </c>
      <c r="E85" s="5" t="inlineStr">
        <is>
          <t>10.000,00</t>
        </is>
      </c>
      <c r="F85" s="4" t="inlineStr">
        <is>
          <t>500.00</t>
        </is>
      </c>
    </row>
    <row collapsed="false" customFormat="false" customHeight="false" hidden="false" ht="12.1" outlineLevel="0" r="86">
      <c r="A86" s="5" t="s">
        <f>=HYPERLINK("https://www.leilaoonline.net/lote/detalhe/32589", "097")</f>
      </c>
      <c r="B86" s="4" t="s">
        <f>=HYPERLINK("https://www.leilaoonline.net/lote/detalhe/32589", " LOTE COM 02 PNEUS SENDO:  01 PNEU REFORMADO 500/60-22.5 - Item 17322  01 PNEU CONSERTO FURO / CORTE 1600X24 - Item 111016. DEP. 40")</f>
      </c>
      <c r="C86" s="4" t="inlineStr">
        <is>
          <t>Vendido</t>
        </is>
      </c>
      <c r="D86" s="4" t="inlineStr">
        <is>
          <t>3</t>
        </is>
      </c>
      <c r="E86" s="5" t="inlineStr">
        <is>
          <t>400,00</t>
        </is>
      </c>
      <c r="F86" s="4" t="inlineStr">
        <is>
          <t>100.00</t>
        </is>
      </c>
    </row>
    <row collapsed="false" customFormat="false" customHeight="false" hidden="false" ht="12.1" outlineLevel="0" r="87">
      <c r="A87" s="5" t="s">
        <f>=HYPERLINK("https://www.leilaoonline.net/lote/detalhe/32583", "098")</f>
      </c>
      <c r="B87" s="4" t="s">
        <f>=HYPERLINK("https://www.leilaoonline.net/lote/detalhe/32583", " LOTE COM 02 DIGESTOR SENDO: 01 Digestor Completo Patr. 331034 ME-0380  E  01 Digestor Completo Patr. 331036 ME-0312. ")</f>
      </c>
      <c r="C87" s="4" t="inlineStr">
        <is>
          <t>Vendido</t>
        </is>
      </c>
      <c r="D87" s="4" t="inlineStr">
        <is>
          <t>2</t>
        </is>
      </c>
      <c r="E87" s="5" t="inlineStr">
        <is>
          <t>300,00</t>
        </is>
      </c>
      <c r="F87" s="4" t="inlineStr">
        <is>
          <t>100.00</t>
        </is>
      </c>
    </row>
    <row collapsed="false" customFormat="false" customHeight="false" hidden="false" ht="12.1" outlineLevel="0" r="88">
      <c r="A88" s="5" t="s">
        <f>=HYPERLINK("https://www.leilaoonline.net/lote/detalhe/32576", "099")</f>
      </c>
      <c r="B88" s="4" t="s">
        <f>=HYPERLINK("https://www.leilaoonline.net/lote/detalhe/32576", " Inversor de Frequencia Mod. SIMOVERT MASTERDRIVE CU/VC 1200KW/690V TIPO 6SE7141-2NM62-BA0-BRZ MLFB 6SE7041-2W60Z MARCA SIEMENS - 4 PÇ. ")</f>
      </c>
      <c r="C88" s="4" t="inlineStr">
        <is>
          <t>Vendido</t>
        </is>
      </c>
      <c r="D88" s="4" t="inlineStr">
        <is>
          <t>13</t>
        </is>
      </c>
      <c r="E88" s="5" t="inlineStr">
        <is>
          <t>5.000,00</t>
        </is>
      </c>
      <c r="F88" s="4" t="inlineStr">
        <is>
          <t>250.00</t>
        </is>
      </c>
    </row>
    <row collapsed="false" customFormat="false" customHeight="false" hidden="false" ht="12.1" outlineLevel="0" r="89">
      <c r="A89" s="5" t="s">
        <f>=HYPERLINK("https://www.leilaoonline.net/lote/detalhe/32588", "100")</f>
      </c>
      <c r="B89" s="4" t="s">
        <f>=HYPERLINK("https://www.leilaoonline.net/lote/detalhe/32588", " Painel SMAR Composto por PLC e Acessorios - 5 Pçs.")</f>
      </c>
      <c r="C89" s="4" t="inlineStr">
        <is>
          <t>Vendido</t>
        </is>
      </c>
      <c r="D89" s="4" t="inlineStr">
        <is>
          <t>29</t>
        </is>
      </c>
      <c r="E89" s="5" t="inlineStr">
        <is>
          <t>9.000,00</t>
        </is>
      </c>
      <c r="F89" s="4" t="inlineStr">
        <is>
          <t>250.00</t>
        </is>
      </c>
    </row>
    <row collapsed="false" customFormat="false" customHeight="false" hidden="false" ht="12.1" outlineLevel="0" r="90">
      <c r="A90" s="5" t="s">
        <f>=HYPERLINK("https://www.leilaoonline.net/lote/detalhe/32584", "101")</f>
      </c>
      <c r="B90" s="4" t="s">
        <f>=HYPERLINK("https://www.leilaoonline.net/lote/detalhe/32584", " Painel Soft Weg P/Motor 75cv. - 3 Pçs.")</f>
      </c>
      <c r="C90" s="4" t="inlineStr">
        <is>
          <t>Vendido</t>
        </is>
      </c>
      <c r="D90" s="4" t="inlineStr">
        <is>
          <t>6</t>
        </is>
      </c>
      <c r="E90" s="5" t="inlineStr">
        <is>
          <t>2.500,00</t>
        </is>
      </c>
      <c r="F90" s="4" t="inlineStr">
        <is>
          <t>250.00</t>
        </is>
      </c>
    </row>
    <row collapsed="false" customFormat="false" customHeight="false" hidden="false" ht="12.1" outlineLevel="0" r="91">
      <c r="A91" s="5" t="s">
        <f>=HYPERLINK("https://www.leilaoonline.net/lote/detalhe/32585", "103")</f>
      </c>
      <c r="B91" s="4" t="s">
        <f>=HYPERLINK("https://www.leilaoonline.net/lote/detalhe/32585", " Bebedouro Ind. Pre 100 F Serie 7049, marca Aqua Gelata. Patr. 119.493 - 1 Pç.")</f>
      </c>
      <c r="C91" s="4" t="inlineStr">
        <is>
          <t>Vendido</t>
        </is>
      </c>
      <c r="D91" s="4" t="inlineStr">
        <is>
          <t>1</t>
        </is>
      </c>
      <c r="E91" s="5" t="inlineStr">
        <is>
          <t>100,00</t>
        </is>
      </c>
      <c r="F91" s="4" t="inlineStr">
        <is>
          <t>100.00</t>
        </is>
      </c>
    </row>
    <row collapsed="false" customFormat="false" customHeight="false" hidden="false" ht="12.1" outlineLevel="0" r="92">
      <c r="A92" s="5" t="s">
        <f>=HYPERLINK("https://www.leilaoonline.net/lote/detalhe/32591", "108")</f>
      </c>
      <c r="B92" s="4" t="s">
        <f>=HYPERLINK("https://www.leilaoonline.net/lote/detalhe/32591", " ITEM: 80673 - DIFERENCIAL DIANTEIRO MBB 2423/2638 REFORMADO DEP. 40")</f>
      </c>
      <c r="C92" s="4" t="inlineStr">
        <is>
          <t>Não vendido</t>
        </is>
      </c>
      <c r="D92" s="4" t="inlineStr">
        <is>
          <t>0</t>
        </is>
      </c>
      <c r="E92" s="5" t="inlineStr">
        <is>
          <t>3.000,00</t>
        </is>
      </c>
      <c r="F92" s="4" t="inlineStr">
        <is>
          <t>250.00</t>
        </is>
      </c>
    </row>
    <row collapsed="false" customFormat="false" customHeight="false" hidden="false" ht="12.1" outlineLevel="0" r="93">
      <c r="A93" s="5" t="s">
        <f>=HYPERLINK("https://www.leilaoonline.net/lote/detalhe/32580", "109")</f>
      </c>
      <c r="B93" s="4" t="s">
        <f>=HYPERLINK("https://www.leilaoonline.net/lote/detalhe/32580", " LOTE COM 10 VÁLVULA DIVS. SENDO:  VALVULA PILOTO HITTER - 1 PÇ, VALVULA HITTER DESCARGA DE FUNDO - 1 PÇ, VALVULA SERCON COMPLETA 8" - 1 PÇ, VALVULA BORBOLETA HITTER 8" -  1 PÇ, VALVULA GLOBO HITTER 1.1/2" -  1 PÇ, VALVULA CONTROLE HITTER 2" -  1 PÇ, VALVULA GLOBO CONTROLE HITTER -  1 PÇ, VALVULA CO")</f>
      </c>
      <c r="C93" s="4" t="inlineStr">
        <is>
          <t>Não vendido</t>
        </is>
      </c>
      <c r="D93" s="4" t="inlineStr">
        <is>
          <t>0</t>
        </is>
      </c>
      <c r="E93" s="5" t="inlineStr">
        <is>
          <t>1.200,00</t>
        </is>
      </c>
      <c r="F93" s="4" t="inlineStr">
        <is>
          <t>250.00</t>
        </is>
      </c>
    </row>
    <row collapsed="false" customFormat="false" customHeight="false" hidden="false" ht="12.1" outlineLevel="0" r="94">
      <c r="A94" s="5" t="s">
        <f>=HYPERLINK("https://www.leilaoonline.net/lote/detalhe/32593", "112")</f>
      </c>
      <c r="B94" s="4" t="s">
        <f>=HYPERLINK("https://www.leilaoonline.net/lote/detalhe/32593", " LOTE COM MOTOR, BOMBA, REDUTOR, ETC SENDO:  MOTOR ELÉTRICO 1,5 CV 3480 RPM PATR. 11858 C/VARIMOT S/IDENT - 1 PÇ,  BOMBA CENTRIFUGA EQUIPE BMA 125-107 PATR. 10081M - 1 PÇ,  EXAUSTOR VENTILADOR CENTRIFUGA JACARÉ 1484 PATR. 11866 COM MOTOR ELET. PATR 11868 - 1 PÇ,  EXAUSTOR ENXOFRE PATR. 11710 - 1 PÇ,")</f>
      </c>
      <c r="C94" s="4" t="inlineStr">
        <is>
          <t>Vendido</t>
        </is>
      </c>
      <c r="D94" s="4" t="inlineStr">
        <is>
          <t>2</t>
        </is>
      </c>
      <c r="E94" s="5" t="inlineStr">
        <is>
          <t>2.000,00</t>
        </is>
      </c>
      <c r="F94" s="4" t="inlineStr">
        <is>
          <t>100.00</t>
        </is>
      </c>
    </row>
    <row collapsed="false" customFormat="false" customHeight="false" hidden="false" ht="12.1" outlineLevel="0" r="95">
      <c r="A95" s="5" t="s">
        <f>=HYPERLINK("https://www.leilaoonline.net/lote/detalhe/32592", "113")</f>
      </c>
      <c r="B95" s="4" t="s">
        <f>=HYPERLINK("https://www.leilaoonline.net/lote/detalhe/32592", " LOTE COM 36 UNID. :  COMPUTADOR DE BORDO - AUTEC CBA0930 PATR. 101284, 106526, 106527, 106530, 106541, 113662, 120393, 120394, 127279, 127280, 127281, 127285, 127286, 127287, 127289, 127290, 127298, 127299, 127300, 127301, 127302, 127303, 127304, 127305, 127306, 127307, 127308, 127309, 127310, 1273")</f>
      </c>
      <c r="C95" s="4" t="inlineStr">
        <is>
          <t>Não vendido</t>
        </is>
      </c>
      <c r="D95" s="4" t="inlineStr">
        <is>
          <t>0</t>
        </is>
      </c>
      <c r="E95" s="5" t="inlineStr">
        <is>
          <t>6.000,00</t>
        </is>
      </c>
      <c r="F95" s="4" t="inlineStr">
        <is>
          <t>250.00</t>
        </is>
      </c>
    </row>
    <row collapsed="false" customFormat="false" customHeight="false" hidden="false" ht="12.1" outlineLevel="0" r="96">
      <c r="A96" s="5" t="s">
        <f>=HYPERLINK("https://www.leilaoonline.net/lote/detalhe/32579", "114")</f>
      </c>
      <c r="B96" s="4" t="s">
        <f>=HYPERLINK("https://www.leilaoonline.net/lote/detalhe/32579", " GERADOR ELETRICO TRIF. MOD. 43910/03 - 1 Pç.")</f>
      </c>
      <c r="C96" s="4" t="inlineStr">
        <is>
          <t>Vendido</t>
        </is>
      </c>
      <c r="D96" s="4" t="inlineStr">
        <is>
          <t>39</t>
        </is>
      </c>
      <c r="E96" s="5" t="inlineStr">
        <is>
          <t>4.200,00</t>
        </is>
      </c>
      <c r="F96" s="4" t="inlineStr">
        <is>
          <t>100.00</t>
        </is>
      </c>
    </row>
    <row collapsed="false" customFormat="false" customHeight="false" hidden="false" ht="12.1" outlineLevel="0" r="97">
      <c r="A97" s="5" t="s">
        <f>=HYPERLINK("https://www.leilaoonline.net/lote/detalhe/32578", "115")</f>
      </c>
      <c r="B97" s="4" t="s">
        <f>=HYPERLINK("https://www.leilaoonline.net/lote/detalhe/32578", " LOTE COM 02 ESPECTROFOTOMETRO E 01 VISCOMETER. : Espectrofotometro Micronal, mod.B 382 patr.121.310- 1 Pç.,  Espectrofotometro Micronal, mod.B 442 patr.121.308- 1 Pç.  E   DV-E Viscometer marca brook Field patr. 100.509 - 1 Pç.")</f>
      </c>
      <c r="C97" s="4" t="inlineStr">
        <is>
          <t>Não vendido</t>
        </is>
      </c>
      <c r="D97" s="4" t="inlineStr">
        <is>
          <t>0</t>
        </is>
      </c>
      <c r="E97" s="5" t="inlineStr">
        <is>
          <t>5.000,00</t>
        </is>
      </c>
      <c r="F97" s="4" t="inlineStr">
        <is>
          <t>250.00</t>
        </is>
      </c>
    </row>
    <row collapsed="false" customFormat="false" customHeight="false" hidden="false" ht="12.1" outlineLevel="0" r="98">
      <c r="A98" s="5" t="s">
        <f>=HYPERLINK("https://www.leilaoonline.net/lote/detalhe/32577", "116")</f>
      </c>
      <c r="B98" s="4" t="s">
        <f>=HYPERLINK("https://www.leilaoonline.net/lote/detalhe/32577", " LOTE COM 16 RÁDIOS, SENDO:  14 Pçs. RÁDIO AUTO ORIGINAL VOLVO FM 440/480,  1 Pç. RÁDIO AUTO PIONEER MODELO: DEH 2050MP   E  1Pç. RÁDIO AUTO PIONEER MODELO: DEH 1450MP")</f>
      </c>
      <c r="C98" s="4" t="inlineStr">
        <is>
          <t>Vendido</t>
        </is>
      </c>
      <c r="D98" s="4" t="inlineStr">
        <is>
          <t>1</t>
        </is>
      </c>
      <c r="E98" s="5" t="inlineStr">
        <is>
          <t>400,00</t>
        </is>
      </c>
      <c r="F98" s="4" t="inlineStr">
        <is>
          <t>100.00</t>
        </is>
      </c>
    </row>
    <row collapsed="false" customFormat="false" customHeight="false" hidden="false" ht="12.1" outlineLevel="0" r="99">
      <c r="A99" s="5" t="s">
        <f>=HYPERLINK("https://www.leilaoonline.net/lote/detalhe/32586", "117")</f>
      </c>
      <c r="B99" s="4" t="s">
        <f>=HYPERLINK("https://www.leilaoonline.net/lote/detalhe/32586", " LOTE COM 18 PNEUS DE Caminhão com Rdoa - 18 Pçs.")</f>
      </c>
      <c r="C99" s="4" t="inlineStr">
        <is>
          <t>Vendido</t>
        </is>
      </c>
      <c r="D99" s="4" t="inlineStr">
        <is>
          <t>28</t>
        </is>
      </c>
      <c r="E99" s="5" t="inlineStr">
        <is>
          <t>10.250,00</t>
        </is>
      </c>
      <c r="F99" s="4" t="inlineStr">
        <is>
          <t>250.00</t>
        </is>
      </c>
    </row>
    <row collapsed="false" customFormat="false" customHeight="false" hidden="false" ht="12.1" outlineLevel="0" r="100">
      <c r="A100" s="5" t="s">
        <f>=HYPERLINK("https://www.leilaoonline.net/lote/detalhe/32613", "120")</f>
      </c>
      <c r="B100" s="4" t="s">
        <f>=HYPERLINK("https://www.leilaoonline.net/lote/detalhe/32613", " Cam. Volvo FM12 480 - Ano 2009/10 - Cor Branca Cavalo Mecanico. CHASSI: 9BVASW0D8AE754699 PL.: ASD-1695")</f>
      </c>
      <c r="C100" s="4" t="inlineStr">
        <is>
          <t>Vendido</t>
        </is>
      </c>
      <c r="D100" s="4" t="inlineStr">
        <is>
          <t>7</t>
        </is>
      </c>
      <c r="E100" s="5" t="inlineStr">
        <is>
          <t>51.000,00</t>
        </is>
      </c>
      <c r="F100" s="4" t="inlineStr">
        <is>
          <t>1000.00</t>
        </is>
      </c>
    </row>
    <row collapsed="false" customFormat="false" customHeight="false" hidden="false" ht="12.1" outlineLevel="0" r="101">
      <c r="A101" s="5" t="s">
        <f>=HYPERLINK("https://www.leilaoonline.net/lote/detalhe/32612", "121")</f>
      </c>
      <c r="B101" s="4" t="s">
        <f>=HYPERLINK("https://www.leilaoonline.net/lote/detalhe/32612", " Cam. Volvo VM 260 - Ano 2009 -  Cor Branco C/Carroceria de madeira CHASSI: 93KP0E0C3AE119844 PL.: ASA-6011")</f>
      </c>
      <c r="C101" s="4" t="inlineStr">
        <is>
          <t>Não vendido</t>
        </is>
      </c>
      <c r="D101" s="4" t="inlineStr">
        <is>
          <t>0</t>
        </is>
      </c>
      <c r="E101" s="5" t="inlineStr">
        <is>
          <t>70.000,00</t>
        </is>
      </c>
      <c r="F101" s="4" t="inlineStr">
        <is>
          <t>1000.00</t>
        </is>
      </c>
    </row>
    <row collapsed="false" customFormat="false" customHeight="false" hidden="false" ht="12.1" outlineLevel="0" r="102">
      <c r="A102" s="5" t="s">
        <f>=HYPERLINK("https://www.leilaoonline.net/lote/detalhe/32614", "122")</f>
      </c>
      <c r="B102" s="4" t="s">
        <f>=HYPERLINK("https://www.leilaoonline.net/lote/detalhe/32614", " Cam. Volvo VM 260 - Ano 2010 Cor Branco C/Carroceria de madeira CHASSI: 93KP0E0C0AE121194 PL.: AHI-1211")</f>
      </c>
      <c r="C102" s="4" t="inlineStr">
        <is>
          <t>Venda condicional</t>
        </is>
      </c>
      <c r="D102" s="4" t="inlineStr">
        <is>
          <t>2</t>
        </is>
      </c>
      <c r="E102" s="5" t="inlineStr">
        <is>
          <t>71.000,00</t>
        </is>
      </c>
      <c r="F102" s="4" t="inlineStr">
        <is>
          <t>500.00</t>
        </is>
      </c>
    </row>
    <row collapsed="false" customFormat="false" customHeight="false" hidden="false" ht="12.1" outlineLevel="0" r="103">
      <c r="A103" s="5" t="s">
        <f>=HYPERLINK("https://www.leilaoonline.net/lote/detalhe/32615", "123")</f>
      </c>
      <c r="B103" s="4" t="s">
        <f>=HYPERLINK("https://www.leilaoonline.net/lote/detalhe/32615", " StradaF - Ano 2014/15 - Cor Branca")</f>
      </c>
      <c r="C103" s="4" t="inlineStr">
        <is>
          <t>Vendido</t>
        </is>
      </c>
      <c r="D103" s="4" t="inlineStr">
        <is>
          <t>13</t>
        </is>
      </c>
      <c r="E103" s="5" t="inlineStr">
        <is>
          <t>13.000,00</t>
        </is>
      </c>
      <c r="F103" s="4" t="inlineStr">
        <is>
          <t>500.00</t>
        </is>
      </c>
    </row>
    <row collapsed="false" customFormat="false" customHeight="false" hidden="false" ht="12.1" outlineLevel="0" r="104">
      <c r="A104" s="5" t="s">
        <f>=HYPERLINK("https://www.leilaoonline.net/lote/detalhe/32616", "124")</f>
      </c>
      <c r="B104" s="4" t="s">
        <f>=HYPERLINK("https://www.leilaoonline.net/lote/detalhe/32616", " Caixote Canav. Marca Goido - 8MTS. COMP. ALT. 3,45, LARG. 2,50  S/SERIE")</f>
      </c>
      <c r="C104" s="4" t="inlineStr">
        <is>
          <t>Vendido</t>
        </is>
      </c>
      <c r="D104" s="4" t="inlineStr">
        <is>
          <t>1</t>
        </is>
      </c>
      <c r="E104" s="5" t="inlineStr">
        <is>
          <t>1.250,00</t>
        </is>
      </c>
      <c r="F104" s="4" t="inlineStr">
        <is>
          <t>250.00</t>
        </is>
      </c>
    </row>
    <row collapsed="false" customFormat="false" customHeight="false" hidden="false" ht="12.1" outlineLevel="0" r="105">
      <c r="A105" s="5" t="s">
        <f>=HYPERLINK("https://www.leilaoonline.net/lote/detalhe/32617", "125")</f>
      </c>
      <c r="B105" s="4" t="s">
        <f>=HYPERLINK("https://www.leilaoonline.net/lote/detalhe/32617", " Caixote Canav. Marca Goido - 8MTS. COMP. ALT. 3,45, LARG. 2,50 - RETIRADO DO FROTA 60215. S/SERIE")</f>
      </c>
      <c r="C105" s="4" t="inlineStr">
        <is>
          <t>Vendido</t>
        </is>
      </c>
      <c r="D105" s="4" t="inlineStr">
        <is>
          <t>1</t>
        </is>
      </c>
      <c r="E105" s="5" t="inlineStr">
        <is>
          <t>1.250,00</t>
        </is>
      </c>
      <c r="F105" s="4" t="inlineStr">
        <is>
          <t>250.00</t>
        </is>
      </c>
    </row>
    <row collapsed="false" customFormat="false" customHeight="false" hidden="false" ht="12.1" outlineLevel="0" r="106">
      <c r="A106" s="5" t="s">
        <f>=HYPERLINK("https://www.leilaoonline.net/lote/detalhe/32618", "126")</f>
      </c>
      <c r="B106" s="4" t="s">
        <f>=HYPERLINK("https://www.leilaoonline.net/lote/detalhe/32618", " Carregadora Cana Valtra BM100C - Ano2007 - C/Cabine S/Patr.  C/Rastelo S/Patr. SERIE: 66582")</f>
      </c>
      <c r="C106" s="4" t="inlineStr">
        <is>
          <t>Vendido</t>
        </is>
      </c>
      <c r="D106" s="4" t="inlineStr">
        <is>
          <t>72</t>
        </is>
      </c>
      <c r="E106" s="5" t="inlineStr">
        <is>
          <t>60.500,00</t>
        </is>
      </c>
      <c r="F106" s="4" t="inlineStr">
        <is>
          <t>500.00</t>
        </is>
      </c>
    </row>
    <row collapsed="false" customFormat="false" customHeight="false" hidden="false" ht="12.1" outlineLevel="0" r="107">
      <c r="A107" s="5" t="s">
        <f>=HYPERLINK("https://www.leilaoonline.net/lote/detalhe/32620", "127")</f>
      </c>
      <c r="B107" s="4" t="s">
        <f>=HYPERLINK("https://www.leilaoonline.net/lote/detalhe/32620", " Gol1.0Flex - Ano 2011 - Cor Branco - ACIDENTADO")</f>
      </c>
      <c r="C107" s="4" t="inlineStr">
        <is>
          <t>Não vendido</t>
        </is>
      </c>
      <c r="D107" s="4" t="inlineStr">
        <is>
          <t>1</t>
        </is>
      </c>
      <c r="E107" s="5" t="inlineStr">
        <is>
          <t>3.500,00</t>
        </is>
      </c>
      <c r="F107" s="4" t="inlineStr">
        <is>
          <t>250.00</t>
        </is>
      </c>
    </row>
    <row collapsed="false" customFormat="false" customHeight="false" hidden="false" ht="12.1" outlineLevel="0" r="108">
      <c r="A108" s="5" t="s">
        <f>=HYPERLINK("https://www.leilaoonline.net/lote/detalhe/32619", "128")</f>
      </c>
      <c r="B108" s="4" t="s">
        <f>=HYPERLINK("https://www.leilaoonline.net/lote/detalhe/32619", " Carregadora Cana MF-290 - Ano2003 - C/Cabine S/Patr.  S/Rastelo. SERIE: 2904153509")</f>
      </c>
      <c r="C108" s="4" t="inlineStr">
        <is>
          <t>Vendido</t>
        </is>
      </c>
      <c r="D108" s="4" t="inlineStr">
        <is>
          <t>56</t>
        </is>
      </c>
      <c r="E108" s="5" t="inlineStr">
        <is>
          <t>47.500,00</t>
        </is>
      </c>
      <c r="F108" s="4" t="inlineStr">
        <is>
          <t>500.00</t>
        </is>
      </c>
    </row>
    <row collapsed="false" customFormat="false" customHeight="false" hidden="false" ht="12.1" outlineLevel="0" r="109">
      <c r="A109" s="5" t="s">
        <f>=HYPERLINK("https://www.leilaoonline.net/lote/detalhe/32622", "129")</f>
      </c>
      <c r="B109" s="4" t="s">
        <f>=HYPERLINK("https://www.leilaoonline.net/lote/detalhe/32622", " Gol1.0Flex - Ano 2011/12- Cor Branco")</f>
      </c>
      <c r="C109" s="4" t="inlineStr">
        <is>
          <t>Vendido</t>
        </is>
      </c>
      <c r="D109" s="4" t="inlineStr">
        <is>
          <t>11</t>
        </is>
      </c>
      <c r="E109" s="5" t="inlineStr">
        <is>
          <t>8.000,00</t>
        </is>
      </c>
      <c r="F109" s="4" t="inlineStr">
        <is>
          <t>250.00</t>
        </is>
      </c>
    </row>
    <row collapsed="false" customFormat="false" customHeight="false" hidden="false" ht="12.1" outlineLevel="0" r="110">
      <c r="A110" s="5" t="s">
        <f>=HYPERLINK("https://www.leilaoonline.net/lote/detalhe/32621", "130")</f>
      </c>
      <c r="B110" s="4" t="s">
        <f>=HYPERLINK("https://www.leilaoonline.net/lote/detalhe/32621", "Trator Valtra BM-100 - Ano 2007 Frota 20971 - Serie BM-100248397 - Acoplado Carregadora Santal Patr. 41371 Serie EC69233 - C/Cabine S/Patr. S/Rastelo.")</f>
      </c>
      <c r="C110" s="4" t="inlineStr">
        <is>
          <t>Vendido</t>
        </is>
      </c>
      <c r="D110" s="4" t="inlineStr">
        <is>
          <t>90</t>
        </is>
      </c>
      <c r="E110" s="5" t="inlineStr">
        <is>
          <t>69.500,00</t>
        </is>
      </c>
      <c r="F110" s="4" t="inlineStr">
        <is>
          <t>500.00</t>
        </is>
      </c>
    </row>
    <row collapsed="false" customFormat="false" customHeight="false" hidden="false" ht="12.1" outlineLevel="0" r="111">
      <c r="A111" s="5" t="s">
        <f>=HYPERLINK("https://www.leilaoonline.net/lote/detalhe/32623", "131")</f>
      </c>
      <c r="B111" s="4" t="s">
        <f>=HYPERLINK("https://www.leilaoonline.net/lote/detalhe/32623", " SUCATA - SEM DOCUMENTOS - Cam. MBB 1725 - Ano 2006  Lances somente de empresas de desmanche cadastradas no Detran. CHASSI: 9BM9580746B502420 PL.: AOF-3898")</f>
      </c>
      <c r="C111" s="4" t="inlineStr">
        <is>
          <t>Vendido</t>
        </is>
      </c>
      <c r="D111" s="4" t="inlineStr">
        <is>
          <t>25</t>
        </is>
      </c>
      <c r="E111" s="5" t="inlineStr">
        <is>
          <t>22.000,00</t>
        </is>
      </c>
      <c r="F111"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2026-07-01T15:00:46.00Z</dcterms:created>
  <dc:creator>Tellks Tecnologia</dc:creator>
  <cp:revision>0</cp:revision>
</cp:coreProperties>
</file>