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40 TRATORES, 20 CAMINHÕES, 3 PRANCHAS, VEÍCULOS,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20/09/2019 11:24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=HYPERLINK("https://www.leilaoonline.net/lote/detalhe/32635", "101")</f>
      </c>
      <c r="B11" s="4" t="s">
        <f>=HYPERLINK("https://www.leilaoonline.net/lote/detalhe/32635", "1 QUADRO, S/FR, UND COSTA PINTO")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450,00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=HYPERLINK("https://www.leilaoonline.net/lote/detalhe/32922", "102")</f>
      </c>
      <c r="B12" s="4" t="s">
        <f>=HYPERLINK("https://www.leilaoonline.net/lote/detalhe/32922", "MÓVEIS E UTENSÍLIOS DIVERSOS (veja descritivo), S/FR UND ZANON  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3.500,00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=HYPERLINK("https://www.leilaoonline.net/lote/detalhe/32923", "1001")</f>
      </c>
      <c r="B13" s="4" t="s">
        <f>=HYPERLINK("https://www.leilaoonline.net/lote/detalhe/32923", "30 tonelas (aproximadamente) SUCATA AÇO/OUTROS, UND JATAI (VENDA POR KILO)")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0,42</t>
        </is>
      </c>
      <c r="F13" s="4" t="inlineStr">
        <is>
          <t>0.02</t>
        </is>
      </c>
    </row>
    <row collapsed="false" customFormat="false" customHeight="false" hidden="false" ht="12.1" outlineLevel="0" r="14">
      <c r="A14" s="5" t="s">
        <f>=HYPERLINK("https://www.leilaoonline.net/lote/detalhe/32912", "2446")</f>
      </c>
      <c r="B14" s="4" t="s">
        <f>=HYPERLINK("https://www.leilaoonline.net/lote/detalhe/32912", "TRATOR VALTRA 205I 4X4 HIFLOW, ANO 2011, SÉRIE 83807010, FR360626, UND DIAMANTE")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=HYPERLINK("https://www.leilaoonline.net/lote/detalhe/32848", "2454")</f>
      </c>
      <c r="B15" s="4" t="s">
        <f>=HYPERLINK("https://www.leilaoonline.net/lote/detalhe/32848", "VW/PARATI 1.6, ANO 2001, FR46409, UND DIAMANTE (FUNDAÇÃO RAÍZEN)")</f>
      </c>
      <c r="C15" s="4" t="inlineStr">
        <is>
          <t>Vendido</t>
        </is>
      </c>
      <c r="D15" s="4" t="inlineStr">
        <is>
          <t>10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=HYPERLINK("https://www.leilaoonline.net/lote/detalhe/32406", "2455")</f>
      </c>
      <c r="B16" s="4" t="s">
        <f>=HYPERLINK("https://www.leilaoonline.net/lote/detalhe/32406", "CAMINHÃO VW/26.220 EURO3 WORKER, ANO 2008/2009, FR96494, UND DIAMANTE")</f>
      </c>
      <c r="C16" s="4" t="inlineStr">
        <is>
          <t>Vendido</t>
        </is>
      </c>
      <c r="D16" s="4" t="inlineStr">
        <is>
          <t>58</t>
        </is>
      </c>
      <c r="E16" s="5" t="inlineStr">
        <is>
          <t>58.000,00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=HYPERLINK("https://www.leilaoonline.net/lote/detalhe/32407", "2456")</f>
      </c>
      <c r="B17" s="4" t="s">
        <f>=HYPERLINK("https://www.leilaoonline.net/lote/detalhe/32407", "TRATOR SONDA (CARREGADEIRA), ANO 1996, FR58533, UND DIAMANTE")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=HYPERLINK("https://www.leilaoonline.net/lote/detalhe/33254", "2457")</f>
      </c>
      <c r="B18" s="4" t="s">
        <f>=HYPERLINK("https://www.leilaoonline.net/lote/detalhe/33254", "TRATOR T8 270 NEW ROLLAND, ANO 2014, FR50938, UND BARRA")</f>
      </c>
      <c r="C18" s="4" t="inlineStr">
        <is>
          <t>Não vendido</t>
        </is>
      </c>
      <c r="D18" s="4" t="inlineStr">
        <is>
          <t>100</t>
        </is>
      </c>
      <c r="E18" s="5" t="inlineStr">
        <is>
          <t>73.000,00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=HYPERLINK("https://www.leilaoonline.net/lote/detalhe/33255", "2458")</f>
      </c>
      <c r="B19" s="4" t="s">
        <f>=HYPERLINK("https://www.leilaoonline.net/lote/detalhe/33255", "TRATOR T8 270 NEW ROLLAND, ANO 2014, FR140104, UND BARRA")</f>
      </c>
      <c r="C19" s="4" t="inlineStr">
        <is>
          <t>Não vendido</t>
        </is>
      </c>
      <c r="D19" s="4" t="inlineStr">
        <is>
          <t>108</t>
        </is>
      </c>
      <c r="E19" s="5" t="inlineStr">
        <is>
          <t>74.000,00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=HYPERLINK("https://www.leilaoonline.net/lote/detalhe/32409", "3002")</f>
      </c>
      <c r="B20" s="4" t="s">
        <f>=HYPERLINK("https://www.leilaoonline.net/lote/detalhe/32409", "43 PNEUS USADOS VARIAS MEDIDAS, S/FR, UND BARRA veja descritivo de itens")</f>
      </c>
      <c r="C20" s="4" t="inlineStr">
        <is>
          <t>Vendido</t>
        </is>
      </c>
      <c r="D20" s="4" t="inlineStr">
        <is>
          <t>54</t>
        </is>
      </c>
      <c r="E20" s="5" t="inlineStr">
        <is>
          <t>10.500,00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=HYPERLINK("https://www.leilaoonline.net/lote/detalhe/32918", "3474")</f>
      </c>
      <c r="B21" s="4" t="s">
        <f>=HYPERLINK("https://www.leilaoonline.net/lote/detalhe/32918", "ESTEIRA 8 mts aproximados, patrim.193756, UND BARRA")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=HYPERLINK("https://www.leilaoonline.net/lote/detalhe/32857", "3641")</f>
      </c>
      <c r="B22" s="4" t="s">
        <f>=HYPERLINK("https://www.leilaoonline.net/lote/detalhe/32857", "EQUIPAMENTO P/ JATO DE AREIA BLASTIBRÁS, PAT.201693, UND BARRA")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=HYPERLINK("https://www.leilaoonline.net/lote/detalhe/33017", "3699")</f>
      </c>
      <c r="B23" s="4" t="s">
        <f>=HYPERLINK("https://www.leilaoonline.net/lote/detalhe/33017", "TRATOR J. DEERE 7225J, ANO 2012, FR12406, UND BARRA")</f>
      </c>
      <c r="C23" s="4" t="inlineStr">
        <is>
          <t>Vendido</t>
        </is>
      </c>
      <c r="D23" s="4" t="inlineStr">
        <is>
          <t>169</t>
        </is>
      </c>
      <c r="E23" s="5" t="inlineStr">
        <is>
          <t>115.000,00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=HYPERLINK("https://www.leilaoonline.net/lote/detalhe/32919", "3708")</f>
      </c>
      <c r="B24" s="4" t="s">
        <f>=HYPERLINK("https://www.leilaoonline.net/lote/detalhe/32919", "3 ESTUFAS, S/FR, UND BARRA")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=HYPERLINK("https://www.leilaoonline.net/lote/detalhe/32920", "3710")</f>
      </c>
      <c r="B25" s="4" t="s">
        <f>=HYPERLINK("https://www.leilaoonline.net/lote/detalhe/32920", "TUBO DE FIBRA, S/FR, UND BARRA")</f>
      </c>
      <c r="C25" s="4" t="inlineStr">
        <is>
          <t>Vendido</t>
        </is>
      </c>
      <c r="D25" s="4" t="inlineStr">
        <is>
          <t>29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=HYPERLINK("https://www.leilaoonline.net/lote/detalhe/32798", "3716")</f>
      </c>
      <c r="B26" s="4" t="s">
        <f>=HYPERLINK("https://www.leilaoonline.net/lote/detalhe/32798", " TRATOR M. FERGUNSON 680 HD 4X4, ANO 2008, FR163406, UND BARRA")</f>
      </c>
      <c r="C26" s="4" t="inlineStr">
        <is>
          <t>Vendido</t>
        </is>
      </c>
      <c r="D26" s="4" t="inlineStr">
        <is>
          <t>66</t>
        </is>
      </c>
      <c r="E26" s="5" t="inlineStr">
        <is>
          <t>45.500,00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=HYPERLINK("https://www.leilaoonline.net/lote/detalhe/32812", "3717")</f>
      </c>
      <c r="B27" s="4" t="s">
        <f>=HYPERLINK("https://www.leilaoonline.net/lote/detalhe/32812", " TRATOR M. FERGUNSON 680 HD 4X4, ANO 2008, FR163408, UND BARRA")</f>
      </c>
      <c r="C27" s="4" t="inlineStr">
        <is>
          <t>Vendido</t>
        </is>
      </c>
      <c r="D27" s="4" t="inlineStr">
        <is>
          <t>66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=HYPERLINK("https://www.leilaoonline.net/lote/detalhe/32797", "3718")</f>
      </c>
      <c r="B28" s="4" t="s">
        <f>=HYPERLINK("https://www.leilaoonline.net/lote/detalhe/32797", " TRATOR M. FERGUNSON 680 HD 4X4, ANO 2008, FR163405, UND BARRA")</f>
      </c>
      <c r="C28" s="4" t="inlineStr">
        <is>
          <t>Vendido</t>
        </is>
      </c>
      <c r="D28" s="4" t="inlineStr">
        <is>
          <t>63</t>
        </is>
      </c>
      <c r="E28" s="5" t="inlineStr">
        <is>
          <t>49.000,00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=HYPERLINK("https://www.leilaoonline.net/lote/detalhe/32804", "3719")</f>
      </c>
      <c r="B29" s="4" t="s">
        <f>=HYPERLINK("https://www.leilaoonline.net/lote/detalhe/32804", " TRATOR M. FERGUNSON 680 HD 4X4, ANO 2008, FR163404, UND BARRA")</f>
      </c>
      <c r="C29" s="4" t="inlineStr">
        <is>
          <t>Vendido</t>
        </is>
      </c>
      <c r="D29" s="4" t="inlineStr">
        <is>
          <t>69</t>
        </is>
      </c>
      <c r="E29" s="5" t="inlineStr">
        <is>
          <t>48.000,00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=HYPERLINK("https://www.leilaoonline.net/lote/detalhe/32814", "3720")</f>
      </c>
      <c r="B30" s="4" t="s">
        <f>=HYPERLINK("https://www.leilaoonline.net/lote/detalhe/32814", " TRATOR M. FERGUNSON 6360 4X4, ANO 2008, FR163412, UND BARRA")</f>
      </c>
      <c r="C30" s="4" t="inlineStr">
        <is>
          <t>Vendido</t>
        </is>
      </c>
      <c r="D30" s="4" t="inlineStr">
        <is>
          <t>55</t>
        </is>
      </c>
      <c r="E30" s="5" t="inlineStr">
        <is>
          <t>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=HYPERLINK("https://www.leilaoonline.net/lote/detalhe/32808", "3721")</f>
      </c>
      <c r="B31" s="4" t="s">
        <f>=HYPERLINK("https://www.leilaoonline.net/lote/detalhe/32808", " TRATOR M. FERGUNSON 680 HD 4X4, ANO 2008, FR163407, UND BARRA")</f>
      </c>
      <c r="C31" s="4" t="inlineStr">
        <is>
          <t>Vendido</t>
        </is>
      </c>
      <c r="D31" s="4" t="inlineStr">
        <is>
          <t>59</t>
        </is>
      </c>
      <c r="E31" s="5" t="inlineStr">
        <is>
          <t>42.500,00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=HYPERLINK("https://www.leilaoonline.net/lote/detalhe/32819", "3722")</f>
      </c>
      <c r="B32" s="4" t="s">
        <f>=HYPERLINK("https://www.leilaoonline.net/lote/detalhe/32819", " DOLLY, ANO 2009, FR164793, (SEM DOCUMENTO, UND BARRA")</f>
      </c>
      <c r="C32" s="4" t="inlineStr">
        <is>
          <t>Vendido</t>
        </is>
      </c>
      <c r="D32" s="4" t="inlineStr">
        <is>
          <t>36</t>
        </is>
      </c>
      <c r="E32" s="5" t="inlineStr">
        <is>
          <t>6.900,00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=HYPERLINK("https://www.leilaoonline.net/lote/detalhe/32810", "3723")</f>
      </c>
      <c r="B33" s="4" t="s">
        <f>=HYPERLINK("https://www.leilaoonline.net/lote/detalhe/32810", " DOLLY, ANO 2009, FR164808, (SEM DOCUMENTO, UND BARRA")</f>
      </c>
      <c r="C33" s="4" t="inlineStr">
        <is>
          <t>Vendido</t>
        </is>
      </c>
      <c r="D33" s="4" t="inlineStr">
        <is>
          <t>53</t>
        </is>
      </c>
      <c r="E33" s="5" t="inlineStr">
        <is>
          <t>9.050,00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=HYPERLINK("https://www.leilaoonline.net/lote/detalhe/32799", "3724")</f>
      </c>
      <c r="B34" s="4" t="s">
        <f>=HYPERLINK("https://www.leilaoonline.net/lote/detalhe/32799", " TRATOR M. FERGUNSON 680 HD 4X4, ANO 2007, FR163400, UND BARRA")</f>
      </c>
      <c r="C34" s="4" t="inlineStr">
        <is>
          <t>Vendido</t>
        </is>
      </c>
      <c r="D34" s="4" t="inlineStr">
        <is>
          <t>54</t>
        </is>
      </c>
      <c r="E34" s="5" t="inlineStr">
        <is>
          <t>40.500,00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=HYPERLINK("https://www.leilaoonline.net/lote/detalhe/32796", "3725")</f>
      </c>
      <c r="B35" s="4" t="s">
        <f>=HYPERLINK("https://www.leilaoonline.net/lote/detalhe/32796", " TRATOR M. FERGUNSON 680 HD 4X4, ANO 2007, FR163401, UND BARRA")</f>
      </c>
      <c r="C35" s="4" t="inlineStr">
        <is>
          <t>Vendido</t>
        </is>
      </c>
      <c r="D35" s="4" t="inlineStr">
        <is>
          <t>75</t>
        </is>
      </c>
      <c r="E35" s="5" t="inlineStr">
        <is>
          <t>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=HYPERLINK("https://www.leilaoonline.net/lote/detalhe/32815", "3726")</f>
      </c>
      <c r="B36" s="4" t="s">
        <f>=HYPERLINK("https://www.leilaoonline.net/lote/detalhe/32815", " TRATOR M. FERGUNSON 6360 4X4, ANO 2008, FR163411, UND BARRA")</f>
      </c>
      <c r="C36" s="4" t="inlineStr">
        <is>
          <t>Vendido</t>
        </is>
      </c>
      <c r="D36" s="4" t="inlineStr">
        <is>
          <t>59</t>
        </is>
      </c>
      <c r="E36" s="5" t="inlineStr">
        <is>
          <t>47.500,00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=HYPERLINK("https://www.leilaoonline.net/lote/detalhe/32816", "3727")</f>
      </c>
      <c r="B37" s="4" t="s">
        <f>=HYPERLINK("https://www.leilaoonline.net/lote/detalhe/32816", " TRATOR M. FERGUNSON 680 HD 4X4, ANO 2008, FR163409, UND BARRA")</f>
      </c>
      <c r="C37" s="4" t="inlineStr">
        <is>
          <t>Vendido</t>
        </is>
      </c>
      <c r="D37" s="4" t="inlineStr">
        <is>
          <t>67</t>
        </is>
      </c>
      <c r="E37" s="5" t="inlineStr">
        <is>
          <t>46.000,00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=HYPERLINK("https://www.leilaoonline.net/lote/detalhe/32850", "3728")</f>
      </c>
      <c r="B38" s="4" t="s">
        <f>=HYPERLINK("https://www.leilaoonline.net/lote/detalhe/32850", "R/RANDONSP RQ CA, ANO 2010, FR96825, UND BARRA")</f>
      </c>
      <c r="C38" s="4" t="inlineStr">
        <is>
          <t>Vendido</t>
        </is>
      </c>
      <c r="D38" s="4" t="inlineStr">
        <is>
          <t>23</t>
        </is>
      </c>
      <c r="E38" s="5" t="inlineStr">
        <is>
          <t>24.000,00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=HYPERLINK("https://www.leilaoonline.net/lote/detalhe/32801", "3729")</f>
      </c>
      <c r="B39" s="4" t="s">
        <f>=HYPERLINK("https://www.leilaoonline.net/lote/detalhe/32801", " TRATOR M. FERGUNSON 680 HD 4X4, ANO 2007, FR163402, UND BARRA")</f>
      </c>
      <c r="C39" s="4" t="inlineStr">
        <is>
          <t>Vendido</t>
        </is>
      </c>
      <c r="D39" s="4" t="inlineStr">
        <is>
          <t>66</t>
        </is>
      </c>
      <c r="E39" s="5" t="inlineStr">
        <is>
          <t>47.500,00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=HYPERLINK("https://www.leilaoonline.net/lote/detalhe/32405", "3734")</f>
      </c>
      <c r="B40" s="4" t="s">
        <f>=HYPERLINK("https://www.leilaoonline.net/lote/detalhe/32405", "CAMINHAO SCANIA/ T113 E 6X4 320, CAR. C. PICADA, ANO 1995, FR96451, UND BARRA")</f>
      </c>
      <c r="C40" s="4" t="inlineStr">
        <is>
          <t>Vendido</t>
        </is>
      </c>
      <c r="D40" s="4" t="inlineStr">
        <is>
          <t>51</t>
        </is>
      </c>
      <c r="E40" s="5" t="inlineStr">
        <is>
          <t>45.500,00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=HYPERLINK("https://www.leilaoonline.net/lote/detalhe/32821", "3735")</f>
      </c>
      <c r="B41" s="4" t="s">
        <f>=HYPERLINK("https://www.leilaoonline.net/lote/detalhe/32821", "CAMINHÃO VW/24.220, ANO 1991/1992, FR96435/72560 - (sem motor - chassi ...veja descritivo),UND BARRA")</f>
      </c>
      <c r="C41" s="4" t="inlineStr">
        <is>
          <t>Vendido</t>
        </is>
      </c>
      <c r="D41" s="4" t="inlineStr">
        <is>
          <t>57</t>
        </is>
      </c>
      <c r="E41" s="5" t="inlineStr">
        <is>
          <t>26.000,00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=HYPERLINK("https://www.leilaoonline.net/lote/detalhe/32404", "3736")</f>
      </c>
      <c r="B42" s="4" t="s">
        <f>=HYPERLINK("https://www.leilaoonline.net/lote/detalhe/32404", "CAMINHÃO VW/BMB 31.320 CNC CM, ANO 2010, FR70892, UND BARRA")</f>
      </c>
      <c r="C42" s="4" t="inlineStr">
        <is>
          <t>Não vendido</t>
        </is>
      </c>
      <c r="D42" s="4" t="inlineStr">
        <is>
          <t>82</t>
        </is>
      </c>
      <c r="E42" s="5" t="inlineStr">
        <is>
          <t>66.500,00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=HYPERLINK("https://www.leilaoonline.net/lote/detalhe/32822", "3737")</f>
      </c>
      <c r="B43" s="4" t="s">
        <f>=HYPERLINK("https://www.leilaoonline.net/lote/detalhe/32822", "CAMINHÃO VW/ BMB 31.320 CNC CM, ANO 2010, FR96487, UND BARRA (Nº motor divergente) veja abaixo")</f>
      </c>
      <c r="C43" s="4" t="inlineStr">
        <is>
          <t>Não vendido</t>
        </is>
      </c>
      <c r="D43" s="4" t="inlineStr">
        <is>
          <t>52</t>
        </is>
      </c>
      <c r="E43" s="5" t="inlineStr">
        <is>
          <t>51.000,00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=HYPERLINK("https://www.leilaoonline.net/lote/detalhe/32823", "3738")</f>
      </c>
      <c r="B44" s="4" t="s">
        <f>=HYPERLINK("https://www.leilaoonline.net/lote/detalhe/32823", "CAMINHÃO M.BENZ/L 2325, ANO 1992, FR72601,  (venda sem o tanque) , UND BARRA ")</f>
      </c>
      <c r="C44" s="4" t="inlineStr">
        <is>
          <t>Vendido</t>
        </is>
      </c>
      <c r="D44" s="4" t="inlineStr">
        <is>
          <t>56</t>
        </is>
      </c>
      <c r="E44" s="5" t="inlineStr">
        <is>
          <t>38.000,00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=HYPERLINK("https://www.leilaoonline.net/lote/detalhe/32849", "3743")</f>
      </c>
      <c r="B45" s="4" t="s">
        <f>=HYPERLINK("https://www.leilaoonline.net/lote/detalhe/32849", "R/RANDOSP RQ CA, ANO 2010, FR96746, UND BARRA")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25.500,00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=HYPERLINK("https://www.leilaoonline.net/lote/detalhe/32803", "3744")</f>
      </c>
      <c r="B46" s="4" t="s">
        <f>=HYPERLINK("https://www.leilaoonline.net/lote/detalhe/32803", " 6 REFLETORES E 30 (aproximadamente) VÁLVULAS, VENDA COMO SUCATA, S/FR, UND BARRA")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=HYPERLINK("https://www.leilaoonline.net/lote/detalhe/32805", "3745")</f>
      </c>
      <c r="B47" s="4" t="s">
        <f>=HYPERLINK("https://www.leilaoonline.net/lote/detalhe/32805", " 12 TUBOS P/ PIVO ("8"X6mts), CANTONEIRA E TUBOS SUCATEADOS, S/FR, UND BARRA")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=HYPERLINK("https://www.leilaoonline.net/lote/detalhe/32811", "3746")</f>
      </c>
      <c r="B48" s="4" t="s">
        <f>=HYPERLINK("https://www.leilaoonline.net/lote/detalhe/32811", " TRANSBORDO ANTONIOSI, FR101983, UND BARRA")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=HYPERLINK("https://www.leilaoonline.net/lote/detalhe/32806", "3747")</f>
      </c>
      <c r="B49" s="4" t="s">
        <f>=HYPERLINK("https://www.leilaoonline.net/lote/detalhe/32806", " TRANSBORDO ATONIOSI E TUBOS DE PVC, FR101984, UND BARRA")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=HYPERLINK("https://www.leilaoonline.net/lote/detalhe/32851", "3748")</f>
      </c>
      <c r="B50" s="4" t="s">
        <f>=HYPERLINK("https://www.leilaoonline.net/lote/detalhe/32851", "REB/RODOVIARIA, ANO 1983, FR56068, UND BARRA")</f>
      </c>
      <c r="C50" s="4" t="inlineStr">
        <is>
          <t>Vendido</t>
        </is>
      </c>
      <c r="D50" s="4" t="inlineStr">
        <is>
          <t>2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=HYPERLINK("https://www.leilaoonline.net/lote/detalhe/32853", "3749")</f>
      </c>
      <c r="B51" s="4" t="s">
        <f>=HYPERLINK("https://www.leilaoonline.net/lote/detalhe/32853", " REB/ANTONINI, ANO 1995, FR66136, UND BARRA")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4.300,00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=HYPERLINK("https://www.leilaoonline.net/lote/detalhe/32856", "3751")</f>
      </c>
      <c r="B52" s="4" t="s">
        <f>=HYPERLINK("https://www.leilaoonline.net/lote/detalhe/32856", " REB/ANTONINI, ANO 1995, FR66138, UND BARRA")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5.050,00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=HYPERLINK("https://www.leilaoonline.net/lote/detalhe/32800", "3753")</f>
      </c>
      <c r="B53" s="4" t="s">
        <f>=HYPERLINK("https://www.leilaoonline.net/lote/detalhe/32800", " CARRETA SERVIÇO DIVERSOS, FR16520, UND BARRA")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2.750,00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=HYPERLINK("https://www.leilaoonline.net/lote/detalhe/32813", "3754")</f>
      </c>
      <c r="B54" s="4" t="s">
        <f>=HYPERLINK("https://www.leilaoonline.net/lote/detalhe/32813", " PLANTADORA C/ADUB, DMB PCP 6000, FR103908, UND BARRA")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2.000,00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=HYPERLINK("https://www.leilaoonline.net/lote/detalhe/32820", "3755")</f>
      </c>
      <c r="B55" s="4" t="s">
        <f>=HYPERLINK("https://www.leilaoonline.net/lote/detalhe/32820", " CARROCERIA PRANCHA, FR98596, UND BARRA")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3.750,00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=HYPERLINK("https://www.leilaoonline.net/lote/detalhe/32817", "3757")</f>
      </c>
      <c r="B56" s="4" t="s">
        <f>=HYPERLINK("https://www.leilaoonline.net/lote/detalhe/32817", " SUCATA DE MÓVEIS DIVERSOS, (veja descritivo), S/FR, UND BARRA")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=HYPERLINK("https://www.leilaoonline.net/lote/detalhe/32926", "3758")</f>
      </c>
      <c r="B57" s="4" t="s">
        <f>=HYPERLINK("https://www.leilaoonline.net/lote/detalhe/32926", "9 MOTO-SERRA, S/FR, UND BARRA")</f>
      </c>
      <c r="C57" s="4" t="inlineStr">
        <is>
          <t>Vendido</t>
        </is>
      </c>
      <c r="D57" s="4" t="inlineStr">
        <is>
          <t>22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=HYPERLINK("https://www.leilaoonline.net/lote/detalhe/32927", "3760")</f>
      </c>
      <c r="B58" s="4" t="s">
        <f>=HYPERLINK("https://www.leilaoonline.net/lote/detalhe/32927", "7 PORTA ( s/uso 80 x 210) e 3 CUBAS (s/uso), UND BARRA (FAZENDA BOSQUE)")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=HYPERLINK("https://www.leilaoonline.net/lote/detalhe/32984", "3761")</f>
      </c>
      <c r="B59" s="4" t="s">
        <f>=HYPERLINK("https://www.leilaoonline.net/lote/detalhe/32984", "CAMINHÃO VW/ 26.220 6X4, ANO 2010 C/ TANQUE, FR96618, UND BARRA")</f>
      </c>
      <c r="C59" s="4" t="inlineStr">
        <is>
          <t>Não vendido</t>
        </is>
      </c>
      <c r="D59" s="4" t="inlineStr">
        <is>
          <t>74</t>
        </is>
      </c>
      <c r="E59" s="5" t="inlineStr">
        <is>
          <t>74.500,00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=HYPERLINK("https://www.leilaoonline.net/lote/detalhe/32931", "3762")</f>
      </c>
      <c r="B60" s="4" t="s">
        <f>=HYPERLINK("https://www.leilaoonline.net/lote/detalhe/32931", " TELHAS CERÂMICA TIPO ROMANA  APROX. MIL. S/FR, UND BARRA (FAZENDA BOSQUE)")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=HYPERLINK("https://www.leilaoonline.net/lote/detalhe/32936", "3763")</f>
      </c>
      <c r="B61" s="4" t="s">
        <f>=HYPERLINK("https://www.leilaoonline.net/lote/detalhe/32936", "5 AUTOCLAVES C/ COMBUCAS, PATRIM. 147888/182707/139359/103478, UND BARRA (FAZENDA BOSQUE)")</f>
      </c>
      <c r="C61" s="4" t="inlineStr">
        <is>
          <t>Não vendido</t>
        </is>
      </c>
      <c r="D61" s="4" t="inlineStr">
        <is>
          <t>53</t>
        </is>
      </c>
      <c r="E61" s="5" t="inlineStr">
        <is>
          <t>8.800,00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=HYPERLINK("https://www.leilaoonline.net/lote/detalhe/32938", "3764")</f>
      </c>
      <c r="B62" s="4" t="s">
        <f>=HYPERLINK("https://www.leilaoonline.net/lote/detalhe/32938", " MÓVEIS E OUTROS (veja descritivo), S/FR, UND BARRA (FAZENDA BOSQUE)")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=HYPERLINK("https://www.leilaoonline.net/lote/detalhe/32932", "3765")</f>
      </c>
      <c r="B63" s="4" t="s">
        <f>=HYPERLINK("https://www.leilaoonline.net/lote/detalhe/32932", "1 DESTILADOR ESTUFA, 40 ERLENMEYER, PATR.95739/15610/200848, UND BARRA (FAZENDA BOSQUE)")</f>
      </c>
      <c r="C63" s="4" t="inlineStr">
        <is>
          <t>Vendido</t>
        </is>
      </c>
      <c r="D63" s="4" t="inlineStr">
        <is>
          <t>17</t>
        </is>
      </c>
      <c r="E63" s="5" t="inlineStr">
        <is>
          <t>1.700,00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=HYPERLINK("https://www.leilaoonline.net/lote/detalhe/32934", "3766")</f>
      </c>
      <c r="B64" s="4" t="s">
        <f>=HYPERLINK("https://www.leilaoonline.net/lote/detalhe/32934", "1 ARMÁRIO DE AÇO C/ 12 GAVETAS E  2 ESCORREDOR DE ARROZ DE INOX, UND BARRA (FAZENDA BOSQUE) ")</f>
      </c>
      <c r="C64" s="4" t="inlineStr">
        <is>
          <t>Vendido</t>
        </is>
      </c>
      <c r="D64" s="4" t="inlineStr">
        <is>
          <t>6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=HYPERLINK("https://www.leilaoonline.net/lote/detalhe/32937", "3767")</f>
      </c>
      <c r="B65" s="4" t="s">
        <f>=HYPERLINK("https://www.leilaoonline.net/lote/detalhe/32937", " 17 PRATELEIRAS 1 FREEZER HORIZONTAL C/ 2 PORTA GELOPAR, S/FR, UND BARRA(FAZENDA BOSQUE)")</f>
      </c>
      <c r="C65" s="4" t="inlineStr">
        <is>
          <t>Vendido</t>
        </is>
      </c>
      <c r="D65" s="4" t="inlineStr">
        <is>
          <t>13</t>
        </is>
      </c>
      <c r="E65" s="5" t="inlineStr">
        <is>
          <t>1.700,00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=HYPERLINK("https://www.leilaoonline.net/lote/detalhe/32930", "3768")</f>
      </c>
      <c r="B66" s="4" t="s">
        <f>=HYPERLINK("https://www.leilaoonline.net/lote/detalhe/32930", " 2 CÂMERAS DE FLUXO LAMINAR 1 FILTRO S/USO C/ LAMPADAS, PATRIM.015612/015612, UND BARRA (FAZENDA BOSQUE)")</f>
      </c>
      <c r="C66" s="4" t="inlineStr">
        <is>
          <t>Vendido</t>
        </is>
      </c>
      <c r="D66" s="4" t="inlineStr">
        <is>
          <t>34</t>
        </is>
      </c>
      <c r="E66" s="5" t="inlineStr">
        <is>
          <t>5.500,00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=HYPERLINK("https://www.leilaoonline.net/lote/detalhe/32939", "3769")</f>
      </c>
      <c r="B67" s="4" t="s">
        <f>=HYPERLINK("https://www.leilaoonline.net/lote/detalhe/32939", " 1 FREEZER EOUTROS (veja descritivo), S/FR, UND BARRA, (FAZENDA BOSQUE)")</f>
      </c>
      <c r="C67" s="4" t="inlineStr">
        <is>
          <t>Vendido</t>
        </is>
      </c>
      <c r="D67" s="4" t="inlineStr">
        <is>
          <t>14</t>
        </is>
      </c>
      <c r="E67" s="5" t="inlineStr">
        <is>
          <t>1.600,00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=HYPERLINK("https://www.leilaoonline.net/lote/detalhe/32933", "3770")</f>
      </c>
      <c r="B68" s="4" t="s">
        <f>=HYPERLINK("https://www.leilaoonline.net/lote/detalhe/32933", " MICROSCOPIO OLEMAN E 1 AGITADOR DE TUBOS, 3 PIPETAS, PATRIM. 155400/200661, UND BARRA ( FAZENDA BOSQUE)")</f>
      </c>
      <c r="C68" s="4" t="inlineStr">
        <is>
          <t>Vendido</t>
        </is>
      </c>
      <c r="D68" s="4" t="inlineStr">
        <is>
          <t>26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=HYPERLINK("https://www.leilaoonline.net/lote/detalhe/32935", "3771")</f>
      </c>
      <c r="B69" s="4" t="s">
        <f>=HYPERLINK("https://www.leilaoonline.net/lote/detalhe/32935", " 27 PRATELEIRA DE APROX. 1.80X1  SALA DE (GERMINAÇÃO 3 E 4), UND BARRA (FAZENDA BOSQUE)")</f>
      </c>
      <c r="C69" s="4" t="inlineStr">
        <is>
          <t>Vendido</t>
        </is>
      </c>
      <c r="D69" s="4" t="inlineStr">
        <is>
          <t>31</t>
        </is>
      </c>
      <c r="E69" s="5" t="inlineStr">
        <is>
          <t>3.200,00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=HYPERLINK("https://www.leilaoonline.net/lote/detalhe/32928", "3772")</f>
      </c>
      <c r="B70" s="4" t="s">
        <f>=HYPERLINK("https://www.leilaoonline.net/lote/detalhe/32928", "MOVEIS E OUTROS PAT. 74513 (veja descritivo), UND BARRA (FAZENDA BOSQUE)")</f>
      </c>
      <c r="C70" s="4" t="inlineStr">
        <is>
          <t>Vendido</t>
        </is>
      </c>
      <c r="D70" s="4" t="inlineStr">
        <is>
          <t>45</t>
        </is>
      </c>
      <c r="E70" s="5" t="inlineStr">
        <is>
          <t>4.800,00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=HYPERLINK("https://www.leilaoonline.net/lote/detalhe/32929", "3773")</f>
      </c>
      <c r="B71" s="4" t="s">
        <f>=HYPERLINK("https://www.leilaoonline.net/lote/detalhe/32929", " 2 CAMARA FRIA NUMERO 2 E 3 PATRIM. 200675/15607, UND BARRA (FAZENDA BOSQUE)")</f>
      </c>
      <c r="C71" s="4" t="inlineStr">
        <is>
          <t>Não vendido</t>
        </is>
      </c>
      <c r="D71" s="4" t="inlineStr">
        <is>
          <t>14</t>
        </is>
      </c>
      <c r="E71" s="5" t="inlineStr">
        <is>
          <t>3.500,00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=HYPERLINK("https://www.leilaoonline.net/lote/detalhe/32910", "4817")</f>
      </c>
      <c r="B72" s="4" t="s">
        <f>=HYPERLINK("https://www.leilaoonline.net/lote/detalhe/32910", " CAMINHÃO M.BENZ/L 2213 BAÚ OFICINA / MOTO GERADOR, COMPRESSOR, ANO 1980, FR139184, UND PARAÍSO")</f>
      </c>
      <c r="C72" s="4" t="inlineStr">
        <is>
          <t>Vendido</t>
        </is>
      </c>
      <c r="D72" s="4" t="inlineStr">
        <is>
          <t>38</t>
        </is>
      </c>
      <c r="E72" s="5" t="inlineStr">
        <is>
          <t>36.000,00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=HYPERLINK("https://www.leilaoonline.net/lote/detalhe/32911", "4821")</f>
      </c>
      <c r="B73" s="4" t="s">
        <f>=HYPERLINK("https://www.leilaoonline.net/lote/detalhe/32911", " GRADE CIVEMASA, FR19701, UND PARAÍSO")</f>
      </c>
      <c r="C73" s="4" t="inlineStr">
        <is>
          <t>Não vendido</t>
        </is>
      </c>
      <c r="D73" s="4" t="inlineStr">
        <is>
          <t>28</t>
        </is>
      </c>
      <c r="E73" s="5" t="inlineStr">
        <is>
          <t>7.750,00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=HYPERLINK("https://www.leilaoonline.net/lote/detalhe/32925", "4827")</f>
      </c>
      <c r="B74" s="4" t="s">
        <f>=HYPERLINK("https://www.leilaoonline.net/lote/detalhe/32925", "02 MOTORES MWM  6 e 4 CILINDROS, S/FR, UND PARAÍSO")</f>
      </c>
      <c r="C74" s="4" t="inlineStr">
        <is>
          <t>Vendido</t>
        </is>
      </c>
      <c r="D74" s="4" t="inlineStr">
        <is>
          <t>23</t>
        </is>
      </c>
      <c r="E74" s="5" t="inlineStr">
        <is>
          <t>4.350,00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=HYPERLINK("https://www.leilaoonline.net/lote/detalhe/33253", "4829")</f>
      </c>
      <c r="B75" s="4" t="s">
        <f>=HYPERLINK("https://www.leilaoonline.net/lote/detalhe/33253", "SUCATA DE MATERIAL ELÉTRICO/ELETRÔNICO, S/FR, UND PARAÍSO")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=HYPERLINK("https://www.leilaoonline.net/lote/detalhe/33371", "4830")</f>
      </c>
      <c r="B76" s="4" t="s">
        <f>=HYPERLINK("https://www.leilaoonline.net/lote/detalhe/33371", "4 FOLHAS DE PORTÃO (med aproximadas  2 x 5 metros, UND PARAÍSO")</f>
      </c>
      <c r="C76" s="4" t="inlineStr">
        <is>
          <t>Vendido</t>
        </is>
      </c>
      <c r="D76" s="4" t="inlineStr">
        <is>
          <t>45</t>
        </is>
      </c>
      <c r="E76" s="5" t="inlineStr">
        <is>
          <t>930,00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=HYPERLINK("https://www.leilaoonline.net/lote/detalhe/32924", "5699")</f>
      </c>
      <c r="B77" s="4" t="s">
        <f>=HYPERLINK("https://www.leilaoonline.net/lote/detalhe/32924", "GM/MONTANA ENGESIG AMB, ANO 2010, FR19640, UND SANTA CÂNDIDA (NECESSITA REMARCAR CHASSI)")</f>
      </c>
      <c r="C77" s="4" t="inlineStr">
        <is>
          <t>Vendido</t>
        </is>
      </c>
      <c r="D77" s="4" t="inlineStr">
        <is>
          <t>11</t>
        </is>
      </c>
      <c r="E77" s="5" t="inlineStr">
        <is>
          <t>7.400,00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=HYPERLINK("https://www.leilaoonline.net/lote/detalhe/32860", "5700")</f>
      </c>
      <c r="B78" s="4" t="s">
        <f>=HYPERLINK("https://www.leilaoonline.net/lote/detalhe/32860", "VW/NOVO VOYAGE 1.6 CITY , FLEX, ANO 2012/2013, FR19657, UND SANTA CÂNDIDA")</f>
      </c>
      <c r="C78" s="4" t="inlineStr">
        <is>
          <t>Vendido</t>
        </is>
      </c>
      <c r="D78" s="4" t="inlineStr">
        <is>
          <t>49</t>
        </is>
      </c>
      <c r="E78" s="5" t="inlineStr">
        <is>
          <t>16.100,00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=HYPERLINK("https://www.leilaoonline.net/lote/detalhe/33016", "5715")</f>
      </c>
      <c r="B79" s="4" t="s">
        <f>=HYPERLINK("https://www.leilaoonline.net/lote/detalhe/33016", "PRANCHA REB/FNV FRUEHAUF 2 EIXO, ANO 1973, FR230014, UND SANTA CÂNDIDA")</f>
      </c>
      <c r="C79" s="4" t="inlineStr">
        <is>
          <t>Vendido</t>
        </is>
      </c>
      <c r="D79" s="4" t="inlineStr">
        <is>
          <t>28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=HYPERLINK("https://www.leilaoonline.net/lote/detalhe/33015", "5735")</f>
      </c>
      <c r="B80" s="4" t="s">
        <f>=HYPERLINK("https://www.leilaoonline.net/lote/detalhe/33015", " CAMINHÃO M.BENZ/L 1113 BAÚ, ANO 1980/1981, FR19596, UND SANTA CÂNDIDA")</f>
      </c>
      <c r="C80" s="4" t="inlineStr">
        <is>
          <t>Não vendido</t>
        </is>
      </c>
      <c r="D80" s="4" t="inlineStr">
        <is>
          <t>10</t>
        </is>
      </c>
      <c r="E80" s="5" t="inlineStr">
        <is>
          <t>14.750,00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=HYPERLINK("https://www.leilaoonline.net/lote/detalhe/33256", "5757")</f>
      </c>
      <c r="B81" s="4" t="s">
        <f>=HYPERLINK("https://www.leilaoonline.net/lote/detalhe/33256", "SUCATA DE PEÇAS DIVERSAS (veja descritivo), UND BARRA")</f>
      </c>
      <c r="C81" s="4" t="inlineStr">
        <is>
          <t>Vendido</t>
        </is>
      </c>
      <c r="D81" s="4" t="inlineStr">
        <is>
          <t>55</t>
        </is>
      </c>
      <c r="E81" s="5" t="inlineStr">
        <is>
          <t>10.000,00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=HYPERLINK("https://www.leilaoonline.net/lote/detalhe/33120", "5775")</f>
      </c>
      <c r="B82" s="4" t="s">
        <f>=HYPERLINK("https://www.leilaoonline.net/lote/detalhe/33120", "3 FRIGOBAR, S/FR, UND S. CANDIDA")</f>
      </c>
      <c r="C82" s="4" t="inlineStr">
        <is>
          <t>Vendido</t>
        </is>
      </c>
      <c r="D82" s="4" t="inlineStr">
        <is>
          <t>5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=HYPERLINK("https://www.leilaoonline.net/lote/detalhe/33121", "5776")</f>
      </c>
      <c r="B83" s="4" t="s">
        <f>=HYPERLINK("https://www.leilaoonline.net/lote/detalhe/33121", "SUCATA MISTA INOX, FERRO, ELÉTRICA, ELETRÔNICA, AR E OUTROS...S/FR, UND S. CANDIDA")</f>
      </c>
      <c r="C83" s="4" t="inlineStr">
        <is>
          <t>Vendido</t>
        </is>
      </c>
      <c r="D83" s="4" t="inlineStr">
        <is>
          <t>39</t>
        </is>
      </c>
      <c r="E83" s="5" t="inlineStr">
        <is>
          <t>2.150,00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=HYPERLINK("https://www.leilaoonline.net/lote/detalhe/32403", "8000")</f>
      </c>
      <c r="B84" s="4" t="s">
        <f>=HYPERLINK("https://www.leilaoonline.net/lote/detalhe/32403", "2 TRANSFORMADORES  750KVA ANO 1978 - 3 FASES - SUPERKAVEÁ - SÉRIE 787672 / 787673 - RAÍZEN RIBEIRÃO PRETO/ SP")</f>
      </c>
      <c r="C84" s="4" t="inlineStr">
        <is>
          <t>Vendido</t>
        </is>
      </c>
      <c r="D84" s="4" t="inlineStr">
        <is>
          <t>20</t>
        </is>
      </c>
      <c r="E84" s="5" t="inlineStr">
        <is>
          <t>16.000,00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=HYPERLINK("https://www.leilaoonline.net/lote/detalhe/33006", "11614")</f>
      </c>
      <c r="B85" s="4" t="s">
        <f>=HYPERLINK("https://www.leilaoonline.net/lote/detalhe/33006", "TRATOR CASE MAXXUM, ANO 2010, FR116517, UND ZANIN")</f>
      </c>
      <c r="C85" s="4" t="inlineStr">
        <is>
          <t>Não vendido</t>
        </is>
      </c>
      <c r="D85" s="4" t="inlineStr">
        <is>
          <t>43</t>
        </is>
      </c>
      <c r="E85" s="5" t="inlineStr">
        <is>
          <t>36.000,00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=HYPERLINK("https://www.leilaoonline.net/lote/detalhe/33018", "11695")</f>
      </c>
      <c r="B86" s="4" t="s">
        <f>=HYPERLINK("https://www.leilaoonline.net/lote/detalhe/33018", " GRADE, FR361236, UND SERRA")</f>
      </c>
      <c r="C86" s="4" t="inlineStr">
        <is>
          <t>Vendido</t>
        </is>
      </c>
      <c r="D86" s="4" t="inlineStr">
        <is>
          <t>30</t>
        </is>
      </c>
      <c r="E86" s="5" t="inlineStr">
        <is>
          <t>5.100,00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=HYPERLINK("https://www.leilaoonline.net/lote/detalhe/33020", "11696")</f>
      </c>
      <c r="B87" s="4" t="s">
        <f>=HYPERLINK("https://www.leilaoonline.net/lote/detalhe/33020", " GRADE NIVELADORA, F17017, UND SERRA")</f>
      </c>
      <c r="C87" s="4" t="inlineStr">
        <is>
          <t>Vendido</t>
        </is>
      </c>
      <c r="D87" s="4" t="inlineStr">
        <is>
          <t>21</t>
        </is>
      </c>
      <c r="E87" s="5" t="inlineStr">
        <is>
          <t>3.700,00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=HYPERLINK("https://www.leilaoonline.net/lote/detalhe/33019", "11697")</f>
      </c>
      <c r="B88" s="4" t="s">
        <f>=HYPERLINK("https://www.leilaoonline.net/lote/detalhe/33019", " GRADE MAGNETICA ALPHAMAG 10.000 GAUSS, UND SERRA ")</f>
      </c>
      <c r="C88" s="4" t="inlineStr">
        <is>
          <t>Vendido</t>
        </is>
      </c>
      <c r="D88" s="4" t="inlineStr">
        <is>
          <t>22</t>
        </is>
      </c>
      <c r="E88" s="5" t="inlineStr">
        <is>
          <t>6.050,00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=HYPERLINK("https://www.leilaoonline.net/lote/detalhe/33021", "11701")</f>
      </c>
      <c r="B89" s="4" t="s">
        <f>=HYPERLINK("https://www.leilaoonline.net/lote/detalhe/33021", " CARRETA SERVIÇOS DIVERSOS, FR17071, UND SERRA")</f>
      </c>
      <c r="C89" s="4" t="inlineStr">
        <is>
          <t>Vendido</t>
        </is>
      </c>
      <c r="D89" s="4" t="inlineStr">
        <is>
          <t>5</t>
        </is>
      </c>
      <c r="E89" s="5" t="inlineStr">
        <is>
          <t>950,00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=HYPERLINK("https://www.leilaoonline.net/lote/detalhe/33101", "11702")</f>
      </c>
      <c r="B90" s="4" t="s">
        <f>=HYPERLINK("https://www.leilaoonline.net/lote/detalhe/33101", " MOTO BOMBA MWM D229/6, FR92580, UND SERRA")</f>
      </c>
      <c r="C90" s="4" t="inlineStr">
        <is>
          <t>Vendido</t>
        </is>
      </c>
      <c r="D90" s="4" t="inlineStr">
        <is>
          <t>58</t>
        </is>
      </c>
      <c r="E90" s="5" t="inlineStr">
        <is>
          <t>15.000,00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=HYPERLINK("https://www.leilaoonline.net/lote/detalhe/33102", "11703")</f>
      </c>
      <c r="B91" s="4" t="s">
        <f>=HYPERLINK("https://www.leilaoonline.net/lote/detalhe/33102", " MOTO BOMBA OM 352, FR128062, UND SERRA")</f>
      </c>
      <c r="C91" s="4" t="inlineStr">
        <is>
          <t>Vendido</t>
        </is>
      </c>
      <c r="D91" s="4" t="inlineStr">
        <is>
          <t>47</t>
        </is>
      </c>
      <c r="E91" s="5" t="inlineStr">
        <is>
          <t>12.750,00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=HYPERLINK("https://www.leilaoonline.net/lote/detalhe/32775", "11710")</f>
      </c>
      <c r="B92" s="4" t="s">
        <f>=HYPERLINK("https://www.leilaoonline.net/lote/detalhe/32775", " TRATOR VALTRA BM100 CARREGADEIRA, ANO 2010, FR126074, UND SERRA ")</f>
      </c>
      <c r="C92" s="4" t="inlineStr">
        <is>
          <t>Vendido</t>
        </is>
      </c>
      <c r="D92" s="4" t="inlineStr">
        <is>
          <t>150</t>
        </is>
      </c>
      <c r="E92" s="5" t="inlineStr">
        <is>
          <t>62.500,00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=HYPERLINK("https://www.leilaoonline.net/lote/detalhe/32786", "11711")</f>
      </c>
      <c r="B93" s="4" t="s">
        <f>=HYPERLINK("https://www.leilaoonline.net/lote/detalhe/32786", " TRATOR VALTRA BH 210I 4X4, ANO 2013, FR10866, UND SERRA ")</f>
      </c>
      <c r="C93" s="4" t="inlineStr">
        <is>
          <t>Não vendido</t>
        </is>
      </c>
      <c r="D93" s="4" t="inlineStr">
        <is>
          <t>177</t>
        </is>
      </c>
      <c r="E93" s="5" t="inlineStr">
        <is>
          <t>87.000,00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=HYPERLINK("https://www.leilaoonline.net/lote/detalhe/32782", "11712")</f>
      </c>
      <c r="B94" s="4" t="s">
        <f>=HYPERLINK("https://www.leilaoonline.net/lote/detalhe/32782", " TRATOR VALTRA BH 145 4X4, ANO 2013, FR26068, UND SERRA ")</f>
      </c>
      <c r="C94" s="4" t="inlineStr">
        <is>
          <t>Não vendido</t>
        </is>
      </c>
      <c r="D94" s="4" t="inlineStr">
        <is>
          <t>159</t>
        </is>
      </c>
      <c r="E94" s="5" t="inlineStr">
        <is>
          <t>74.250,00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=HYPERLINK("https://www.leilaoonline.net/lote/detalhe/32789", "11713")</f>
      </c>
      <c r="B95" s="4" t="s">
        <f>=HYPERLINK("https://www.leilaoonline.net/lote/detalhe/32789", " TRATOR VALTRA BH145 4X4, ANO 2013, FR360755, UND SERRA ")</f>
      </c>
      <c r="C95" s="4" t="inlineStr">
        <is>
          <t>Vendido</t>
        </is>
      </c>
      <c r="D95" s="4" t="inlineStr">
        <is>
          <t>154</t>
        </is>
      </c>
      <c r="E95" s="5" t="inlineStr">
        <is>
          <t>80.000,00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=HYPERLINK("https://www.leilaoonline.net/lote/detalhe/32779", "11714")</f>
      </c>
      <c r="B96" s="4" t="s">
        <f>=HYPERLINK("https://www.leilaoonline.net/lote/detalhe/32779", " TRATOR CASE MX 260 MAGNUM 4X4, ANO 2013, FR10752, UND SERRA ")</f>
      </c>
      <c r="C96" s="4" t="inlineStr">
        <is>
          <t>Não vendido</t>
        </is>
      </c>
      <c r="D96" s="4" t="inlineStr">
        <is>
          <t>100</t>
        </is>
      </c>
      <c r="E96" s="5" t="inlineStr">
        <is>
          <t>62.000,00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=HYPERLINK("https://www.leilaoonline.net/lote/detalhe/32776", "11715")</f>
      </c>
      <c r="B97" s="4" t="s">
        <f>=HYPERLINK("https://www.leilaoonline.net/lote/detalhe/32776", "CARRETA  DISTRIBUIDORA TORTA FILTRO HARD KTDH, FR17279, UND SERRA 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1.600,00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=HYPERLINK("https://www.leilaoonline.net/lote/detalhe/32788", "11716")</f>
      </c>
      <c r="B98" s="4" t="s">
        <f>=HYPERLINK("https://www.leilaoonline.net/lote/detalhe/32788", " GRADE , FR122159, UND SERRA ")</f>
      </c>
      <c r="C98" s="4" t="inlineStr">
        <is>
          <t>Vendido</t>
        </is>
      </c>
      <c r="D98" s="4" t="inlineStr">
        <is>
          <t>81</t>
        </is>
      </c>
      <c r="E98" s="5" t="inlineStr">
        <is>
          <t>20.000,00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=HYPERLINK("https://www.leilaoonline.net/lote/detalhe/32787", "11717")</f>
      </c>
      <c r="B99" s="4" t="s">
        <f>=HYPERLINK("https://www.leilaoonline.net/lote/detalhe/32787", " TRATOR NEW HOLLAND T7/245 4WD, ANO 2015, FR50941, UND SERRA ")</f>
      </c>
      <c r="C99" s="4" t="inlineStr">
        <is>
          <t>Não vendido</t>
        </is>
      </c>
      <c r="D99" s="4" t="inlineStr">
        <is>
          <t>174</t>
        </is>
      </c>
      <c r="E99" s="5" t="inlineStr">
        <is>
          <t>98.250,00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=HYPERLINK("https://www.leilaoonline.net/lote/detalhe/32781", "11718")</f>
      </c>
      <c r="B100" s="4" t="s">
        <f>=HYPERLINK("https://www.leilaoonline.net/lote/detalhe/32781", " CARRETA SERVIÇOS DIVERSOS, FR134004, UND SERRA ")</f>
      </c>
      <c r="C100" s="4" t="inlineStr">
        <is>
          <t>Vendido</t>
        </is>
      </c>
      <c r="D100" s="4" t="inlineStr">
        <is>
          <t>6</t>
        </is>
      </c>
      <c r="E100" s="5" t="inlineStr">
        <is>
          <t>1.100,00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=HYPERLINK("https://www.leilaoonline.net/lote/detalhe/32785", "11719")</f>
      </c>
      <c r="B101" s="4" t="s">
        <f>=HYPERLINK("https://www.leilaoonline.net/lote/detalhe/32785", " APLICADOR INSETICIDA DMB, FR17281, UND SERRA ")</f>
      </c>
      <c r="C101" s="4" t="inlineStr">
        <is>
          <t>Vendido</t>
        </is>
      </c>
      <c r="D101" s="4" t="inlineStr">
        <is>
          <t>17</t>
        </is>
      </c>
      <c r="E101" s="5" t="inlineStr">
        <is>
          <t>2.750,00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=HYPERLINK("https://www.leilaoonline.net/lote/detalhe/32780", "11720")</f>
      </c>
      <c r="B102" s="4" t="s">
        <f>=HYPERLINK("https://www.leilaoonline.net/lote/detalhe/32780", " CARRETA ESP. CALCARIO SOLLUS, FR361705, UND SERRA ")</f>
      </c>
      <c r="C102" s="4" t="inlineStr">
        <is>
          <t>Vendido</t>
        </is>
      </c>
      <c r="D102" s="4" t="inlineStr">
        <is>
          <t>37</t>
        </is>
      </c>
      <c r="E102" s="5" t="inlineStr">
        <is>
          <t>6.200,00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=HYPERLINK("https://www.leilaoonline.net/lote/detalhe/32770", "11721")</f>
      </c>
      <c r="B103" s="4" t="s">
        <f>=HYPERLINK("https://www.leilaoonline.net/lote/detalhe/32770", " QUEBRA LOMBO ESP. ALTERNAD, FR122298, UND SERRA")</f>
      </c>
      <c r="C103" s="4" t="inlineStr">
        <is>
          <t>Vendido</t>
        </is>
      </c>
      <c r="D103" s="4" t="inlineStr">
        <is>
          <t>16</t>
        </is>
      </c>
      <c r="E103" s="5" t="inlineStr">
        <is>
          <t>2.600,00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=HYPERLINK("https://www.leilaoonline.net/lote/detalhe/32773", "11722")</f>
      </c>
      <c r="B104" s="4" t="s">
        <f>=HYPERLINK("https://www.leilaoonline.net/lote/detalhe/32773", " QUEBRA LOMBO CARDEROLI, FR17209, UND SERRA ")</f>
      </c>
      <c r="C104" s="4" t="inlineStr">
        <is>
          <t>Vendido</t>
        </is>
      </c>
      <c r="D104" s="4" t="inlineStr">
        <is>
          <t>16</t>
        </is>
      </c>
      <c r="E104" s="5" t="inlineStr">
        <is>
          <t>2.600,00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=HYPERLINK("https://www.leilaoonline.net/lote/detalhe/32772", "11723")</f>
      </c>
      <c r="B105" s="4" t="s">
        <f>=HYPERLINK("https://www.leilaoonline.net/lote/detalhe/32772", " CARRETA SERVIÇOS DIVERSOS, FR 122167, UND SERRA 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2.450,00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=HYPERLINK("https://www.leilaoonline.net/lote/detalhe/32777", "11724")</f>
      </c>
      <c r="B106" s="4" t="s">
        <f>=HYPERLINK("https://www.leilaoonline.net/lote/detalhe/32777", " SUPER CULTIVADOR ADUBADE DMB, FR134033, UND SERRA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=HYPERLINK("https://www.leilaoonline.net/lote/detalhe/32778", "11725")</f>
      </c>
      <c r="B107" s="4" t="s">
        <f>=HYPERLINK("https://www.leilaoonline.net/lote/detalhe/32778", " CULTIVADOR, FR17121, UND SERRA ")</f>
      </c>
      <c r="C107" s="4" t="inlineStr">
        <is>
          <t>Vendido</t>
        </is>
      </c>
      <c r="D107" s="4" t="inlineStr">
        <is>
          <t>30</t>
        </is>
      </c>
      <c r="E107" s="5" t="inlineStr">
        <is>
          <t>4.700,00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=HYPERLINK("https://www.leilaoonline.net/lote/detalhe/32784", "11726")</f>
      </c>
      <c r="B108" s="4" t="s">
        <f>=HYPERLINK("https://www.leilaoonline.net/lote/detalhe/32784", " ENLEIRADEIRA , FR122227, UND SERRA 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1.250,00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=HYPERLINK("https://www.leilaoonline.net/lote/detalhe/32774", "11727")</f>
      </c>
      <c r="B109" s="4" t="s">
        <f>=HYPERLINK("https://www.leilaoonline.net/lote/detalhe/32774", " 2 ENLEIRADEIRAS,  FR.17111/122225, UND SERRA 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950,00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=HYPERLINK("https://www.leilaoonline.net/lote/detalhe/32824", "11728")</f>
      </c>
      <c r="B110" s="4" t="s">
        <f>=HYPERLINK("https://www.leilaoonline.net/lote/detalhe/32824", " LÂMINA TRATOR S/F, UND SERRA")</f>
      </c>
      <c r="C110" s="4" t="inlineStr">
        <is>
          <t>Não vendido</t>
        </is>
      </c>
      <c r="D110" s="4" t="inlineStr">
        <is>
          <t>5</t>
        </is>
      </c>
      <c r="E110" s="5" t="inlineStr">
        <is>
          <t>600,00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=HYPERLINK("https://www.leilaoonline.net/lote/detalhe/32783", "11729")</f>
      </c>
      <c r="B111" s="4" t="s">
        <f>=HYPERLINK("https://www.leilaoonline.net/lote/detalhe/32783", " ENLEIRADEIRA , FR17125, UND SERRA 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650,00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=HYPERLINK("https://www.leilaoonline.net/lote/detalhe/32771", "11730")</f>
      </c>
      <c r="B112" s="4" t="s">
        <f>=HYPERLINK("https://www.leilaoonline.net/lote/detalhe/32771", " CAMINHÃO VW/26.220 EURO 3 WORKER, ANO 2010, FR96609, UND SERRA ")</f>
      </c>
      <c r="C112" s="4" t="inlineStr">
        <is>
          <t>Vendido</t>
        </is>
      </c>
      <c r="D112" s="4" t="inlineStr">
        <is>
          <t>64</t>
        </is>
      </c>
      <c r="E112" s="5" t="inlineStr">
        <is>
          <t>61.500,00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=HYPERLINK("https://www.leilaoonline.net/lote/detalhe/32769", "11731")</f>
      </c>
      <c r="B113" s="4" t="s">
        <f>=HYPERLINK("https://www.leilaoonline.net/lote/detalhe/32769", " CAMINHÃO VW/26.220 6X4 EURO 3 WORKER C/ TANQUE, ANO 2010, FR10606 , UND SERRA (veja abaixo)")</f>
      </c>
      <c r="C113" s="4" t="inlineStr">
        <is>
          <t>Vendido</t>
        </is>
      </c>
      <c r="D113" s="4" t="inlineStr">
        <is>
          <t>89</t>
        </is>
      </c>
      <c r="E113" s="5" t="inlineStr">
        <is>
          <t>63.500,00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=HYPERLINK("https://www.leilaoonline.net/lote/detalhe/33005", "13019")</f>
      </c>
      <c r="B114" s="4" t="s">
        <f>=HYPERLINK("https://www.leilaoonline.net/lote/detalhe/33005", "TRATOR CASE MAXXUM 240, ANO 2010, FR93319, UND ZANIN")</f>
      </c>
      <c r="C114" s="4" t="inlineStr">
        <is>
          <t>Não vendido</t>
        </is>
      </c>
      <c r="D114" s="4" t="inlineStr">
        <is>
          <t>71</t>
        </is>
      </c>
      <c r="E114" s="5" t="inlineStr">
        <is>
          <t>52.500,00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=HYPERLINK("https://www.leilaoonline.net/lote/detalhe/33107", "13050")</f>
      </c>
      <c r="B115" s="4" t="s">
        <f>=HYPERLINK("https://www.leilaoonline.net/lote/detalhe/33107", " ONIBUS M.BENZ OF1318, ANO 1993, FR119009, UND ZANIN ")</f>
      </c>
      <c r="C115" s="4" t="inlineStr">
        <is>
          <t>Não vendido</t>
        </is>
      </c>
      <c r="D115" s="4" t="inlineStr">
        <is>
          <t>17</t>
        </is>
      </c>
      <c r="E115" s="5" t="inlineStr">
        <is>
          <t>10.250,00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=HYPERLINK("https://www.leilaoonline.net/lote/detalhe/33103", "14050")</f>
      </c>
      <c r="B116" s="4" t="s">
        <f>=HYPERLINK("https://www.leilaoonline.net/lote/detalhe/33103", " GERADOR diesel 500kva com 1 motor, TRANSFORMADOR 7.500 kVA, VISOR E PAINEL,  - patrim. 152077/215023, UND ZANIN  (BARRACÃO MOEDA)")</f>
      </c>
      <c r="C116" s="4" t="inlineStr">
        <is>
          <t>Vendido</t>
        </is>
      </c>
      <c r="D116" s="4" t="inlineStr">
        <is>
          <t>57</t>
        </is>
      </c>
      <c r="E116" s="5" t="inlineStr">
        <is>
          <t>89.000,00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=HYPERLINK("https://www.leilaoonline.net/lote/detalhe/33022", "14052")</f>
      </c>
      <c r="B117" s="4" t="s">
        <f>=HYPERLINK("https://www.leilaoonline.net/lote/detalhe/33022", " 07 GARRAFAS HIDRÁULICAS, S/FR, UND ZANIN")</f>
      </c>
      <c r="C117" s="4" t="inlineStr">
        <is>
          <t>Vendido</t>
        </is>
      </c>
      <c r="D117" s="4" t="inlineStr">
        <is>
          <t>5</t>
        </is>
      </c>
      <c r="E117" s="5" t="inlineStr">
        <is>
          <t>2.000,00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=HYPERLINK("https://www.leilaoonline.net/lote/detalhe/33108", "14056")</f>
      </c>
      <c r="B118" s="4" t="s">
        <f>=HYPERLINK("https://www.leilaoonline.net/lote/detalhe/33108", "PAINÉIS, DISJUNTOR, CHAVE SECCIONADORA, CUBICULO, UND ZANIN")</f>
      </c>
      <c r="C118" s="4" t="inlineStr">
        <is>
          <t>Não vendido</t>
        </is>
      </c>
      <c r="D118" s="4" t="inlineStr">
        <is>
          <t>89</t>
        </is>
      </c>
      <c r="E118" s="5" t="inlineStr">
        <is>
          <t>45.250,00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=HYPERLINK("https://www.leilaoonline.net/lote/detalhe/33104", "14072")</f>
      </c>
      <c r="B119" s="4" t="s">
        <f>=HYPERLINK("https://www.leilaoonline.net/lote/detalhe/33104", " REBOQUE R/RANDONSP RQ CA, ANO 2010, C PICADA FR56824, UND ZANIN")</f>
      </c>
      <c r="C119" s="4" t="inlineStr">
        <is>
          <t>Não vendido</t>
        </is>
      </c>
      <c r="D119" s="4" t="inlineStr">
        <is>
          <t>23</t>
        </is>
      </c>
      <c r="E119" s="5" t="inlineStr">
        <is>
          <t>33.000,00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=HYPERLINK("https://www.leilaoonline.net/lote/detalhe/33106", "14073")</f>
      </c>
      <c r="B120" s="4" t="s">
        <f>=HYPERLINK("https://www.leilaoonline.net/lote/detalhe/33106", " SEMI-REBOQUE R/RANDONSP RQ CA, ANO 2010, FR56831, UND ZANIN")</f>
      </c>
      <c r="C120" s="4" t="inlineStr">
        <is>
          <t>Não vendido</t>
        </is>
      </c>
      <c r="D120" s="4" t="inlineStr">
        <is>
          <t>31</t>
        </is>
      </c>
      <c r="E120" s="5" t="inlineStr">
        <is>
          <t>31.500,00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=HYPERLINK("https://www.leilaoonline.net/lote/detalhe/33105", "14074")</f>
      </c>
      <c r="B121" s="4" t="s">
        <f>=HYPERLINK("https://www.leilaoonline.net/lote/detalhe/33105", " REBOQUE R/RANDONSP RQ CA, ANO 2010,C PICADA FR56836, UND ZANIN")</f>
      </c>
      <c r="C121" s="4" t="inlineStr">
        <is>
          <t>Não vendido</t>
        </is>
      </c>
      <c r="D121" s="4" t="inlineStr">
        <is>
          <t>32</t>
        </is>
      </c>
      <c r="E121" s="5" t="inlineStr">
        <is>
          <t>32.500,00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=HYPERLINK("https://www.leilaoonline.net/lote/detalhe/33109", "14079")</f>
      </c>
      <c r="B122" s="4" t="s">
        <f>=HYPERLINK("https://www.leilaoonline.net/lote/detalhe/33109", "2 TRANSFORMADOR A SECO WEG/ITAIPU (2x1.000 kVA E 500kVA), UND ZANIN")</f>
      </c>
      <c r="C122" s="4" t="inlineStr">
        <is>
          <t>Vendido</t>
        </is>
      </c>
      <c r="D122" s="4" t="inlineStr">
        <is>
          <t>46</t>
        </is>
      </c>
      <c r="E122" s="5" t="inlineStr">
        <is>
          <t>25.250,00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=HYPERLINK("https://www.leilaoonline.net/lote/detalhe/33110", "14080")</f>
      </c>
      <c r="B123" s="4" t="s">
        <f>=HYPERLINK("https://www.leilaoonline.net/lote/detalhe/33110", "2 PÇS Soft STARTE Muller Softpack 85A E Nobreak Delta 3.000kVA patrim 217342/217343/172264, UND ZANIN")</f>
      </c>
      <c r="C123" s="4" t="inlineStr">
        <is>
          <t>Não vendido</t>
        </is>
      </c>
      <c r="D123" s="4" t="inlineStr">
        <is>
          <t>3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=HYPERLINK("https://www.leilaoonline.net/lote/detalhe/32830", "14081")</f>
      </c>
      <c r="B124" s="4" t="s">
        <f>=HYPERLINK("https://www.leilaoonline.net/lote/detalhe/32830", " GRADE, FR361595, UND. ZANIN ")</f>
      </c>
      <c r="C124" s="4" t="inlineStr">
        <is>
          <t>Vendido</t>
        </is>
      </c>
      <c r="D124" s="4" t="inlineStr">
        <is>
          <t>93</t>
        </is>
      </c>
      <c r="E124" s="5" t="inlineStr">
        <is>
          <t>15.050,00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=HYPERLINK("https://www.leilaoonline.net/lote/detalhe/32838", "14082")</f>
      </c>
      <c r="B125" s="4" t="s">
        <f>=HYPERLINK("https://www.leilaoonline.net/lote/detalhe/32838", " TRATOR VALTRA BH180 4X4, ANO 2006, FR116008, UND.ZANIN")</f>
      </c>
      <c r="C125" s="4" t="inlineStr">
        <is>
          <t>Vendido</t>
        </is>
      </c>
      <c r="D125" s="4" t="inlineStr">
        <is>
          <t>90</t>
        </is>
      </c>
      <c r="E125" s="5" t="inlineStr">
        <is>
          <t>55.500,00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=HYPERLINK("https://www.leilaoonline.net/lote/detalhe/33004", "14083")</f>
      </c>
      <c r="B126" s="4" t="s">
        <f>=HYPERLINK("https://www.leilaoonline.net/lote/detalhe/33004", "TRATOR CASE 180 4X4, ANO 2010, FR49543, UND ZANIN")</f>
      </c>
      <c r="C126" s="4" t="inlineStr">
        <is>
          <t>Não vendido</t>
        </is>
      </c>
      <c r="D126" s="4" t="inlineStr">
        <is>
          <t>48</t>
        </is>
      </c>
      <c r="E126" s="5" t="inlineStr">
        <is>
          <t>36.000,00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=HYPERLINK("https://www.leilaoonline.net/lote/detalhe/32845", "14084")</f>
      </c>
      <c r="B127" s="4" t="s">
        <f>=HYPERLINK("https://www.leilaoonline.net/lote/detalhe/32845", " 4 CENTRIFUGAS, PATR. 218231/218229, UND. ZANIN")</f>
      </c>
      <c r="C127" s="4" t="inlineStr">
        <is>
          <t>Vendido</t>
        </is>
      </c>
      <c r="D127" s="4" t="inlineStr">
        <is>
          <t>9</t>
        </is>
      </c>
      <c r="E127" s="5" t="inlineStr">
        <is>
          <t>3.050,00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=HYPERLINK("https://www.leilaoonline.net/lote/detalhe/32836", "14085")</f>
      </c>
      <c r="B128" s="4" t="s">
        <f>=HYPERLINK("https://www.leilaoonline.net/lote/detalhe/32836", " TRATOR VALTRA BH145 4X4, ANO 2013, FR126069, UND.ZANIN ")</f>
      </c>
      <c r="C128" s="4" t="inlineStr">
        <is>
          <t>Não vendido</t>
        </is>
      </c>
      <c r="D128" s="4" t="inlineStr">
        <is>
          <t>129</t>
        </is>
      </c>
      <c r="E128" s="5" t="inlineStr">
        <is>
          <t>71.500,00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=HYPERLINK("https://www.leilaoonline.net/lote/detalhe/32843", "14086")</f>
      </c>
      <c r="B129" s="4" t="s">
        <f>=HYPERLINK("https://www.leilaoonline.net/lote/detalhe/32843", " GRADE , FR122320 , UND. ZANIN ")</f>
      </c>
      <c r="C129" s="4" t="inlineStr">
        <is>
          <t>Vendido</t>
        </is>
      </c>
      <c r="D129" s="4" t="inlineStr">
        <is>
          <t>42</t>
        </is>
      </c>
      <c r="E129" s="5" t="inlineStr">
        <is>
          <t>8.950,00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=HYPERLINK("https://www.leilaoonline.net/lote/detalhe/32833", "14087")</f>
      </c>
      <c r="B130" s="4" t="s">
        <f>=HYPERLINK("https://www.leilaoonline.net/lote/detalhe/32833", " GRADE, FR361189 , UND ZANIN")</f>
      </c>
      <c r="C130" s="4" t="inlineStr">
        <is>
          <t>Vendido</t>
        </is>
      </c>
      <c r="D130" s="4" t="inlineStr">
        <is>
          <t>40</t>
        </is>
      </c>
      <c r="E130" s="5" t="inlineStr">
        <is>
          <t>8.850,00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=HYPERLINK("https://www.leilaoonline.net/lote/detalhe/32837", "14088")</f>
      </c>
      <c r="B131" s="4" t="s">
        <f>=HYPERLINK("https://www.leilaoonline.net/lote/detalhe/32837", " GRADE , FR122192 , UND ZANIN ")</f>
      </c>
      <c r="C131" s="4" t="inlineStr">
        <is>
          <t>Vendido</t>
        </is>
      </c>
      <c r="D131" s="4" t="inlineStr">
        <is>
          <t>39</t>
        </is>
      </c>
      <c r="E131" s="5" t="inlineStr">
        <is>
          <t>9.150,00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=HYPERLINK("https://www.leilaoonline.net/lote/detalhe/32858", "14089")</f>
      </c>
      <c r="B132" s="4" t="s">
        <f>=HYPERLINK("https://www.leilaoonline.net/lote/detalhe/32858", "TRATOR MF 290 4X2, ANO 1989, FR 360759, UND. ZANIN ")</f>
      </c>
      <c r="C132" s="4" t="inlineStr">
        <is>
          <t>Vendido</t>
        </is>
      </c>
      <c r="D132" s="4" t="inlineStr">
        <is>
          <t>38</t>
        </is>
      </c>
      <c r="E132" s="5" t="inlineStr">
        <is>
          <t>21.750,00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=HYPERLINK("https://www.leilaoonline.net/lote/detalhe/32859", "14090")</f>
      </c>
      <c r="B133" s="4" t="s">
        <f>=HYPERLINK("https://www.leilaoonline.net/lote/detalhe/32859", "TRATOR CASE 580L RETRO ESCAVADOR, ANO 2006, FR 360730, UND. ZANIN")</f>
      </c>
      <c r="C133" s="4" t="inlineStr">
        <is>
          <t>Não vendido</t>
        </is>
      </c>
      <c r="D133" s="4" t="inlineStr">
        <is>
          <t>95</t>
        </is>
      </c>
      <c r="E133" s="5" t="inlineStr">
        <is>
          <t>66.500,00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=HYPERLINK("https://www.leilaoonline.net/lote/detalhe/32852", "15308")</f>
      </c>
      <c r="B134" s="4" t="s">
        <f>=HYPERLINK("https://www.leilaoonline.net/lote/detalhe/32852", " TRATOR CASE MAXXUM 180 4X4, ANO 2010, FR93328, UND BONFIM")</f>
      </c>
      <c r="C134" s="4" t="inlineStr">
        <is>
          <t>Não vendido</t>
        </is>
      </c>
      <c r="D134" s="4" t="inlineStr">
        <is>
          <t>79</t>
        </is>
      </c>
      <c r="E134" s="5" t="inlineStr">
        <is>
          <t>44.500,00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=HYPERLINK("https://www.leilaoonline.net/lote/detalhe/33100", "15373")</f>
      </c>
      <c r="B135" s="4" t="s">
        <f>=HYPERLINK("https://www.leilaoonline.net/lote/detalhe/33100", " MOTOR ESTACIONARIO YANMAR, FR122011 PATIO 01, UND BONFIM")</f>
      </c>
      <c r="C135" s="4" t="inlineStr">
        <is>
          <t>Vendido</t>
        </is>
      </c>
      <c r="D135" s="4" t="inlineStr">
        <is>
          <t>25</t>
        </is>
      </c>
      <c r="E135" s="5" t="inlineStr">
        <is>
          <t>4.450,00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=HYPERLINK("https://www.leilaoonline.net/lote/detalhe/33023", "15375")</f>
      </c>
      <c r="B136" s="4" t="s">
        <f>=HYPERLINK("https://www.leilaoonline.net/lote/detalhe/33023", " CARRETA SERVIÇO TANQUE, FR122182 ANO 1995 PATIO 01, UND BONFIM")</f>
      </c>
      <c r="C136" s="4" t="inlineStr">
        <is>
          <t>Vendido</t>
        </is>
      </c>
      <c r="D136" s="4" t="inlineStr">
        <is>
          <t>13</t>
        </is>
      </c>
      <c r="E136" s="5" t="inlineStr">
        <is>
          <t>3.350,00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=HYPERLINK("https://www.leilaoonline.net/lote/detalhe/32839", "15400")</f>
      </c>
      <c r="B137" s="4" t="s">
        <f>=HYPERLINK("https://www.leilaoonline.net/lote/detalhe/32839", " TRATOR VALTRA BH 210I 4X4, ANO 2014, FR50832, UND BONFIM")</f>
      </c>
      <c r="C137" s="4" t="inlineStr">
        <is>
          <t>Não vendido</t>
        </is>
      </c>
      <c r="D137" s="4" t="inlineStr">
        <is>
          <t>110</t>
        </is>
      </c>
      <c r="E137" s="5" t="inlineStr">
        <is>
          <t>62.250,00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=HYPERLINK("https://www.leilaoonline.net/lote/detalhe/32832", "15401")</f>
      </c>
      <c r="B138" s="4" t="s">
        <f>=HYPERLINK("https://www.leilaoonline.net/lote/detalhe/32832", " TRATOR VALTRA BH 210L 4X4, ANO 2014, FR88146, UND. BONFIM ")</f>
      </c>
      <c r="C138" s="4" t="inlineStr">
        <is>
          <t>Não vendido</t>
        </is>
      </c>
      <c r="D138" s="4" t="inlineStr">
        <is>
          <t>194</t>
        </is>
      </c>
      <c r="E138" s="5" t="inlineStr">
        <is>
          <t>84.000,00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=HYPERLINK("https://www.leilaoonline.net/lote/detalhe/32834", "15402")</f>
      </c>
      <c r="B139" s="4" t="s">
        <f>=HYPERLINK("https://www.leilaoonline.net/lote/detalhe/32834", " TRATOR CASE MAXXUM 1804X4, ANO 2010, FR93325, UND.BONFIM ")</f>
      </c>
      <c r="C139" s="4" t="inlineStr">
        <is>
          <t>Não vendido</t>
        </is>
      </c>
      <c r="D139" s="4" t="inlineStr">
        <is>
          <t>77</t>
        </is>
      </c>
      <c r="E139" s="5" t="inlineStr">
        <is>
          <t>44.000,00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=HYPERLINK("https://www.leilaoonline.net/lote/detalhe/32847", "15403")</f>
      </c>
      <c r="B140" s="4" t="s">
        <f>=HYPERLINK("https://www.leilaoonline.net/lote/detalhe/32847", " TRATOR VALTRA BH210L 4X4, ANO 2014, FR91197, UND BONFIM ")</f>
      </c>
      <c r="C140" s="4" t="inlineStr">
        <is>
          <t>Não vendido</t>
        </is>
      </c>
      <c r="D140" s="4" t="inlineStr">
        <is>
          <t>178</t>
        </is>
      </c>
      <c r="E140" s="5" t="inlineStr">
        <is>
          <t>80.750,00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=HYPERLINK("https://www.leilaoonline.net/lote/detalhe/32844", "15404")</f>
      </c>
      <c r="B141" s="4" t="s">
        <f>=HYPERLINK("https://www.leilaoonline.net/lote/detalhe/32844", " PRANCHA 2 EIXOS ( R/RANDON SR CT S. REBOQUE) ANO 2008, FR121438, UND BONFIM ")</f>
      </c>
      <c r="C141" s="4" t="inlineStr">
        <is>
          <t>Não vendido</t>
        </is>
      </c>
      <c r="D141" s="4" t="inlineStr">
        <is>
          <t>144</t>
        </is>
      </c>
      <c r="E141" s="5" t="inlineStr">
        <is>
          <t>72.500,00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=HYPERLINK("https://www.leilaoonline.net/lote/detalhe/32835", "15405")</f>
      </c>
      <c r="B142" s="4" t="s">
        <f>=HYPERLINK("https://www.leilaoonline.net/lote/detalhe/32835", " PRANCHA 2 EIXOS SR/FACHINNI IR RER CS, ANO 1995, FR64043, UND BONFIM ")</f>
      </c>
      <c r="C142" s="4" t="inlineStr">
        <is>
          <t>Vendido</t>
        </is>
      </c>
      <c r="D142" s="4" t="inlineStr">
        <is>
          <t>102</t>
        </is>
      </c>
      <c r="E142" s="5" t="inlineStr">
        <is>
          <t>52.000,00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=HYPERLINK("https://www.leilaoonline.net/lote/detalhe/32840", "15406")</f>
      </c>
      <c r="B143" s="4" t="s">
        <f>=HYPERLINK("https://www.leilaoonline.net/lote/detalhe/32840", " HIDROROL ( ROLÃO C/ MOTOR) FR117115, UND BONFIM")</f>
      </c>
      <c r="C143" s="4" t="inlineStr">
        <is>
          <t>Vendido</t>
        </is>
      </c>
      <c r="D143" s="4" t="inlineStr">
        <is>
          <t>66</t>
        </is>
      </c>
      <c r="E143" s="5" t="inlineStr">
        <is>
          <t>13.850,00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=HYPERLINK("https://www.leilaoonline.net/lote/detalhe/32831", "15407")</f>
      </c>
      <c r="B144" s="4" t="s">
        <f>=HYPERLINK("https://www.leilaoonline.net/lote/detalhe/32831", "GUINCHO  M.BENZ/LA 1113, ANO 1982, FR119516, UND BONFIM ")</f>
      </c>
      <c r="C144" s="4" t="inlineStr">
        <is>
          <t>Não vendido</t>
        </is>
      </c>
      <c r="D144" s="4" t="inlineStr">
        <is>
          <t>36</t>
        </is>
      </c>
      <c r="E144" s="5" t="inlineStr">
        <is>
          <t>23.250,00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=HYPERLINK("https://www.leilaoonline.net/lote/detalhe/32826", "15408")</f>
      </c>
      <c r="B145" s="4" t="s">
        <f>=HYPERLINK("https://www.leilaoonline.net/lote/detalhe/32826", " HIDROROL ( ROLÃO C/ MOTOR) FR360895, UND BONFIM")</f>
      </c>
      <c r="C145" s="4" t="inlineStr">
        <is>
          <t>Vendido</t>
        </is>
      </c>
      <c r="D145" s="4" t="inlineStr">
        <is>
          <t>91</t>
        </is>
      </c>
      <c r="E145" s="5" t="inlineStr">
        <is>
          <t>16.650,00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=HYPERLINK("https://www.leilaoonline.net/lote/detalhe/32827", "15411")</f>
      </c>
      <c r="B146" s="4" t="s">
        <f>=HYPERLINK("https://www.leilaoonline.net/lote/detalhe/32827", " CAMINHÃO M.BENZ/L 1113, 1983, FR119709, UND BONFIM ")</f>
      </c>
      <c r="C146" s="4" t="inlineStr">
        <is>
          <t>Não vendido</t>
        </is>
      </c>
      <c r="D146" s="4" t="inlineStr">
        <is>
          <t>32</t>
        </is>
      </c>
      <c r="E146" s="5" t="inlineStr">
        <is>
          <t>20.000,00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=HYPERLINK("https://www.leilaoonline.net/lote/detalhe/32829", "15413")</f>
      </c>
      <c r="B147" s="4" t="s">
        <f>=HYPERLINK("https://www.leilaoonline.net/lote/detalhe/32829", " 39 COLUNAS E PEÇAS DE DESTILAÇÃO, S/F, UND BONFIM ")</f>
      </c>
      <c r="C147" s="4" t="inlineStr">
        <is>
          <t>Vendido</t>
        </is>
      </c>
      <c r="D147" s="4" t="inlineStr">
        <is>
          <t>352</t>
        </is>
      </c>
      <c r="E147" s="5" t="inlineStr">
        <is>
          <t>166.000,00</t>
        </is>
      </c>
      <c r="F147" s="4" t="inlineStr">
        <is>
          <t>2000.00</t>
        </is>
      </c>
    </row>
    <row collapsed="false" customFormat="false" customHeight="false" hidden="false" ht="12.1" outlineLevel="0" r="148">
      <c r="A148" s="5" t="s">
        <f>=HYPERLINK("https://www.leilaoonline.net/lote/detalhe/32828", "15414")</f>
      </c>
      <c r="B148" s="4" t="s">
        <f>=HYPERLINK("https://www.leilaoonline.net/lote/detalhe/32828", " TROCADOR DE CALOR, S/FR, UND BONFIM ")</f>
      </c>
      <c r="C148" s="4" t="inlineStr">
        <is>
          <t>Vendido</t>
        </is>
      </c>
      <c r="D148" s="4" t="inlineStr">
        <is>
          <t>21</t>
        </is>
      </c>
      <c r="E148" s="5" t="inlineStr">
        <is>
          <t>3.350,00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=HYPERLINK("https://www.leilaoonline.net/lote/detalhe/32408", "20000")</f>
      </c>
      <c r="B149" s="4" t="s">
        <f>=HYPERLINK("https://www.leilaoonline.net/lote/detalhe/32408", "IMPRESSORA HP DESIGNJET 800 MOD C7780B, PATR. 165636, UND COSTA PINTO")</f>
      </c>
      <c r="C149" s="4" t="inlineStr">
        <is>
          <t>Vendido</t>
        </is>
      </c>
      <c r="D149" s="4" t="inlineStr">
        <is>
          <t>8</t>
        </is>
      </c>
      <c r="E149" s="5" t="inlineStr">
        <is>
          <t>1.600,00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=HYPERLINK("https://www.leilaoonline.net/lote/detalhe/33009", "20089")</f>
      </c>
      <c r="B150" s="4" t="s">
        <f>=HYPERLINK("https://www.leilaoonline.net/lote/detalhe/33009", "SR/USICAMP SRCP E2 10000, ANO 2008, UND COSTA PINTO")</f>
      </c>
      <c r="C150" s="4" t="inlineStr">
        <is>
          <t>Vendido</t>
        </is>
      </c>
      <c r="D150" s="4" t="inlineStr">
        <is>
          <t>21</t>
        </is>
      </c>
      <c r="E150" s="5" t="inlineStr">
        <is>
          <t>28.500,00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=HYPERLINK("https://www.leilaoonline.net/lote/detalhe/33010", "20118")</f>
      </c>
      <c r="B151" s="4" t="s">
        <f>=HYPERLINK("https://www.leilaoonline.net/lote/detalhe/33010", "HIDROROL METALMAG, FR57268, UND COSTA PINTO")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750,00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=HYPERLINK("https://www.leilaoonline.net/lote/detalhe/32999", "20119")</f>
      </c>
      <c r="B152" s="4" t="s">
        <f>=HYPERLINK("https://www.leilaoonline.net/lote/detalhe/32999", " HIDROROL METALMAG, FR57223, UND C. PINTO")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750,00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=HYPERLINK("https://www.leilaoonline.net/lote/detalhe/33008", "20177")</f>
      </c>
      <c r="B153" s="4" t="s">
        <f>=HYPERLINK("https://www.leilaoonline.net/lote/detalhe/33008", "R/FACCHINI RF CA, ANO 2007, UND COSTA PINTO")</f>
      </c>
      <c r="C153" s="4" t="inlineStr">
        <is>
          <t>Vendido</t>
        </is>
      </c>
      <c r="D153" s="4" t="inlineStr">
        <is>
          <t>4</t>
        </is>
      </c>
      <c r="E153" s="5" t="inlineStr">
        <is>
          <t>8.500,00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=HYPERLINK("https://www.leilaoonline.net/lote/detalhe/33007", "20181")</f>
      </c>
      <c r="B154" s="4" t="s">
        <f>=HYPERLINK("https://www.leilaoonline.net/lote/detalhe/33007", " REBOQUE REB/ANTONINI, ANO 1993, FR36037, UND COSTA PINTO 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6.000,00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=HYPERLINK("https://www.leilaoonline.net/lote/detalhe/32917", "20206")</f>
      </c>
      <c r="B155" s="4" t="s">
        <f>=HYPERLINK("https://www.leilaoonline.net/lote/detalhe/32917", " HILO TOMABADOR DE CANA COM PERIFÉRICOS CAP. 20T, S/FR, UND COSTA PINTO")</f>
      </c>
      <c r="C155" s="4" t="inlineStr">
        <is>
          <t>Não vendido</t>
        </is>
      </c>
      <c r="D155" s="4" t="inlineStr">
        <is>
          <t>5</t>
        </is>
      </c>
      <c r="E155" s="5" t="inlineStr">
        <is>
          <t>2.250,00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=HYPERLINK("https://www.leilaoonline.net/lote/detalhe/32986", "20209")</f>
      </c>
      <c r="B156" s="4" t="s">
        <f>=HYPERLINK("https://www.leilaoonline.net/lote/detalhe/32986", " REB/TRUCK GALEGO GR REBOQUE, ANO 2006, FR56019, UND C. PINTO")</f>
      </c>
      <c r="C156" s="4" t="inlineStr">
        <is>
          <t>Não vendido</t>
        </is>
      </c>
      <c r="D156" s="4" t="inlineStr">
        <is>
          <t>7</t>
        </is>
      </c>
      <c r="E156" s="5" t="inlineStr">
        <is>
          <t>7.250,00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=HYPERLINK("https://www.leilaoonline.net/lote/detalhe/32988", "20210")</f>
      </c>
      <c r="B157" s="4" t="s">
        <f>=HYPERLINK("https://www.leilaoonline.net/lote/detalhe/32988", " REB/FNV - FRUEHAUF REBOQUE C/ TRANSBORDO ANTONIOSI, ANO 1983, FR46756, UND C. PINTO")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5.750,00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=HYPERLINK("https://www.leilaoonline.net/lote/detalhe/32990", "20211")</f>
      </c>
      <c r="B158" s="4" t="s">
        <f>=HYPERLINK("https://www.leilaoonline.net/lote/detalhe/32990", " SEMI- REBOQUE R/FACCHINI RF CA, ANO 2007, FR173829, UND C. PINTO")</f>
      </c>
      <c r="C158" s="4" t="inlineStr">
        <is>
          <t>Não vendido</t>
        </is>
      </c>
      <c r="D158" s="4" t="inlineStr">
        <is>
          <t>5</t>
        </is>
      </c>
      <c r="E158" s="5" t="inlineStr">
        <is>
          <t>7.500,00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=HYPERLINK("https://www.leilaoonline.net/lote/detalhe/33001", "20213")</f>
      </c>
      <c r="B159" s="4" t="s">
        <f>=HYPERLINK("https://www.leilaoonline.net/lote/detalhe/33001", " R/RANDON RQ CA REBOQUE C. PICADA, ANO 2013/2014, FR56370, UND C. PINTO")</f>
      </c>
      <c r="C159" s="4" t="inlineStr">
        <is>
          <t>Não vendido</t>
        </is>
      </c>
      <c r="D159" s="4" t="inlineStr">
        <is>
          <t>27</t>
        </is>
      </c>
      <c r="E159" s="5" t="inlineStr">
        <is>
          <t>39.500,00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=HYPERLINK("https://www.leilaoonline.net/lote/detalhe/33002", "20214")</f>
      </c>
      <c r="B160" s="4" t="s">
        <f>=HYPERLINK("https://www.leilaoonline.net/lote/detalhe/33002", " R/RANDON RQ CA REBOQUE C. PICADA, ANO 2012, FR139447, UND C. PINTO")</f>
      </c>
      <c r="C160" s="4" t="inlineStr">
        <is>
          <t>Não vendido</t>
        </is>
      </c>
      <c r="D160" s="4" t="inlineStr">
        <is>
          <t>8</t>
        </is>
      </c>
      <c r="E160" s="5" t="inlineStr">
        <is>
          <t>31.500,00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=HYPERLINK("https://www.leilaoonline.net/lote/detalhe/32998", "20215")</f>
      </c>
      <c r="B161" s="4" t="s">
        <f>=HYPERLINK("https://www.leilaoonline.net/lote/detalhe/32998", " REB/TRUCK GALEGO GR REBOQUE C. INTEIRA, ANO 2005, FR56014, UND C. PINTO")</f>
      </c>
      <c r="C161" s="4" t="inlineStr">
        <is>
          <t>Não vendido</t>
        </is>
      </c>
      <c r="D161" s="4" t="inlineStr">
        <is>
          <t>18</t>
        </is>
      </c>
      <c r="E161" s="5" t="inlineStr">
        <is>
          <t>10.250,00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=HYPERLINK("https://www.leilaoonline.net/lote/detalhe/32993", "20216")</f>
      </c>
      <c r="B162" s="4" t="s">
        <f>=HYPERLINK("https://www.leilaoonline.net/lote/detalhe/32993", " SR/ USICAMP SRCP E2 10000 SEMI- REBOQUE, ANO 2008, FR56324, UND C. PINTO")</f>
      </c>
      <c r="C162" s="4" t="inlineStr">
        <is>
          <t>Vendido</t>
        </is>
      </c>
      <c r="D162" s="4" t="inlineStr">
        <is>
          <t>38</t>
        </is>
      </c>
      <c r="E162" s="5" t="inlineStr">
        <is>
          <t>31.000,00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=HYPERLINK("https://www.leilaoonline.net/lote/detalhe/32994", "20217")</f>
      </c>
      <c r="B163" s="4" t="s">
        <f>=HYPERLINK("https://www.leilaoonline.net/lote/detalhe/32994", " ENFARDADORA DE PALHA VT LB34B, FR57088, UND C. PINTO")</f>
      </c>
      <c r="C163" s="4" t="inlineStr">
        <is>
          <t>Não vendido</t>
        </is>
      </c>
      <c r="D163" s="4" t="inlineStr">
        <is>
          <t>4</t>
        </is>
      </c>
      <c r="E163" s="5" t="inlineStr">
        <is>
          <t>6.300,00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=HYPERLINK("https://www.leilaoonline.net/lote/detalhe/32995", "20218")</f>
      </c>
      <c r="B164" s="4" t="s">
        <f>=HYPERLINK("https://www.leilaoonline.net/lote/detalhe/32995", " TRANSBORDO ANTONIOSI, FR22736, UND C. PINTO")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5.750,00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=HYPERLINK("https://www.leilaoonline.net/lote/detalhe/32989", "20219")</f>
      </c>
      <c r="B165" s="4" t="s">
        <f>=HYPERLINK("https://www.leilaoonline.net/lote/detalhe/32989", " TRANSBORDO ANTONIOSI 12T, ANO 2010, FR139246, UND C. PINTO")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5.750,00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=HYPERLINK("https://www.leilaoonline.net/lote/detalhe/32996", "20220")</f>
      </c>
      <c r="B166" s="4" t="s">
        <f>=HYPERLINK("https://www.leilaoonline.net/lote/detalhe/32996", " TRANSBORDO SERMAG, ANO 2009, FR38337, UND C. PINTO")</f>
      </c>
      <c r="C166" s="4" t="inlineStr">
        <is>
          <t>Não vendido</t>
        </is>
      </c>
      <c r="D166" s="4" t="inlineStr">
        <is>
          <t>3</t>
        </is>
      </c>
      <c r="E166" s="5" t="inlineStr">
        <is>
          <t>6.050,00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=HYPERLINK("https://www.leilaoonline.net/lote/detalhe/33000", "20222")</f>
      </c>
      <c r="B167" s="4" t="s">
        <f>=HYPERLINK("https://www.leilaoonline.net/lote/detalhe/33000", " TRANSBORDO ANTONIOSI 12T, ANO 2009, FR57175, UND C. PINTO")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5.750,00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=HYPERLINK("https://www.leilaoonline.net/lote/detalhe/32997", "20223")</f>
      </c>
      <c r="B168" s="4" t="s">
        <f>=HYPERLINK("https://www.leilaoonline.net/lote/detalhe/32997", " TRANSBORDO ANTONIOSI 12T, FR139241, UND C. PINTO")</f>
      </c>
      <c r="C168" s="4" t="inlineStr">
        <is>
          <t>Não vendido</t>
        </is>
      </c>
      <c r="D168" s="4" t="inlineStr">
        <is>
          <t>3</t>
        </is>
      </c>
      <c r="E168" s="5" t="inlineStr">
        <is>
          <t>6.050,00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=HYPERLINK("https://www.leilaoonline.net/lote/detalhe/33003", "20224")</f>
      </c>
      <c r="B169" s="4" t="s">
        <f>=HYPERLINK("https://www.leilaoonline.net/lote/detalhe/33003", " TRANSBORDO SERMAG 12T, ANO 2009, FR38331, UND C. PINTO")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5.750,00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=HYPERLINK("https://www.leilaoonline.net/lote/detalhe/32991", "20225")</f>
      </c>
      <c r="B170" s="4" t="s">
        <f>=HYPERLINK("https://www.leilaoonline.net/lote/detalhe/32991", " AREA DE VIVENCIA, FR57136, UND C. PINTO")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900,00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=HYPERLINK("https://www.leilaoonline.net/lote/detalhe/32992", "20226")</f>
      </c>
      <c r="B171" s="4" t="s">
        <f>=HYPERLINK("https://www.leilaoonline.net/lote/detalhe/32992", " GRADE PESADA E CARRETA SERVIÇPOS DIVERSOS, FR57277/59136, UND C. PINTO")</f>
      </c>
      <c r="C171" s="4" t="inlineStr">
        <is>
          <t>Vendido</t>
        </is>
      </c>
      <c r="D171" s="4" t="inlineStr">
        <is>
          <t>27</t>
        </is>
      </c>
      <c r="E171" s="5" t="inlineStr">
        <is>
          <t>5.050,00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=HYPERLINK("https://www.leilaoonline.net/lote/detalhe/32907", "20227")</f>
      </c>
      <c r="B172" s="4" t="s">
        <f>=HYPERLINK("https://www.leilaoonline.net/lote/detalhe/32907", " TRATOR MASSEY FURGUSON 275, FROTA 51370, ANO 1993- UND.COSTA PINTO ")</f>
      </c>
      <c r="C172" s="4" t="inlineStr">
        <is>
          <t>Vendido</t>
        </is>
      </c>
      <c r="D172" s="4" t="inlineStr">
        <is>
          <t>42</t>
        </is>
      </c>
      <c r="E172" s="5" t="inlineStr">
        <is>
          <t>25.000,00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=HYPERLINK("https://www.leilaoonline.net/lote/detalhe/32906", "20228")</f>
      </c>
      <c r="B173" s="4" t="s">
        <f>=HYPERLINK("https://www.leilaoonline.net/lote/detalhe/32906", " MOVEIS DIVERSOS ( veja descrição ) SF , UND COSTA PINTO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=HYPERLINK("https://www.leilaoonline.net/lote/detalhe/33257", "21161")</f>
      </c>
      <c r="B174" s="4" t="s">
        <f>=HYPERLINK("https://www.leilaoonline.net/lote/detalhe/33257", "SUCATA de EQUIP. MÓVEIS, ELETRODOMÉSTICOS (veja descritivo), S/FR, UND RAFARD")</f>
      </c>
      <c r="C174" s="4" t="inlineStr">
        <is>
          <t>Vendido</t>
        </is>
      </c>
      <c r="D174" s="4" t="inlineStr">
        <is>
          <t>11</t>
        </is>
      </c>
      <c r="E174" s="5" t="inlineStr">
        <is>
          <t>650,00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=HYPERLINK("https://www.leilaoonline.net/lote/detalhe/32867", "22095")</f>
      </c>
      <c r="B175" s="4" t="s">
        <f>=HYPERLINK("https://www.leilaoonline.net/lote/detalhe/32867", " 1 TANQUE AÇO REVESTIDO EM ALUMINIO, S/FR, UND S. HELENA")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900,00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=HYPERLINK("https://www.leilaoonline.net/lote/detalhe/32866", "22096")</f>
      </c>
      <c r="B176" s="4" t="s">
        <f>=HYPERLINK("https://www.leilaoonline.net/lote/detalhe/32866", " 1 GELADEIRA INDUSTRIAL FRONTAL, 3 PAINEL ELÉTRICO (CARCAÇA), 1 ASPIRADOR PÓ E 1 PORTA VIDRO, S/FR, UND S. HELENA")</f>
      </c>
      <c r="C176" s="4" t="inlineStr">
        <is>
          <t>Vendido</t>
        </is>
      </c>
      <c r="D176" s="4" t="inlineStr">
        <is>
          <t>2</t>
        </is>
      </c>
      <c r="E176" s="5" t="inlineStr">
        <is>
          <t>500,00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=HYPERLINK("https://www.leilaoonline.net/lote/detalhe/32869", "22097")</f>
      </c>
      <c r="B177" s="4" t="s">
        <f>=HYPERLINK("https://www.leilaoonline.net/lote/detalhe/32869", " 3 CATRACA TASK PREMIUN II, PATR. 163447/48/49, UND S. HELENA")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750,00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=HYPERLINK("https://www.leilaoonline.net/lote/detalhe/32905", "23021")</f>
      </c>
      <c r="B178" s="4" t="s">
        <f>=HYPERLINK("https://www.leilaoonline.net/lote/detalhe/32905", " FERRAMENTAS DIVERSAS ( veja descrição) SF, UND. COSTA PINTO ")</f>
      </c>
      <c r="C178" s="4" t="inlineStr">
        <is>
          <t>Vendido</t>
        </is>
      </c>
      <c r="D178" s="4" t="inlineStr">
        <is>
          <t>10</t>
        </is>
      </c>
      <c r="E178" s="5" t="inlineStr">
        <is>
          <t>2.000,00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=HYPERLINK("https://www.leilaoonline.net/lote/detalhe/32908", "23022")</f>
      </c>
      <c r="B179" s="4" t="s">
        <f>=HYPERLINK("https://www.leilaoonline.net/lote/detalhe/32908", " APROX. 9 RODAS DE FERRO, 5 EVAPORADORES, SUCATAS DE AR COND. E FOROS DE PVC -UND. SÃO FRANCISCO 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=HYPERLINK("https://www.leilaoonline.net/lote/detalhe/32916", "24078")</f>
      </c>
      <c r="B180" s="4" t="s">
        <f>=HYPERLINK("https://www.leilaoonline.net/lote/detalhe/32916", " TRATOR M.F 292, ANO 2011, CARREGADEIRA MOTO CANA, FR51446/57597/51448, UND BOM RETIRO")</f>
      </c>
      <c r="C180" s="4" t="inlineStr">
        <is>
          <t>Vendido</t>
        </is>
      </c>
      <c r="D180" s="4" t="inlineStr">
        <is>
          <t>63</t>
        </is>
      </c>
      <c r="E180" s="5" t="inlineStr">
        <is>
          <t>44.000,00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=HYPERLINK("https://www.leilaoonline.net/lote/detalhe/32874", "24105")</f>
      </c>
      <c r="B181" s="4" t="s">
        <f>=HYPERLINK("https://www.leilaoonline.net/lote/detalhe/32874", " TRATOR VALTRA 205I 4X4 HIFLOW, ANO 2011, FR163455, B. RETIRO")</f>
      </c>
      <c r="C181" s="4" t="inlineStr">
        <is>
          <t>Não vendido</t>
        </is>
      </c>
      <c r="D181" s="4" t="inlineStr">
        <is>
          <t>80</t>
        </is>
      </c>
      <c r="E181" s="5" t="inlineStr">
        <is>
          <t>53.500,00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=HYPERLINK("https://www.leilaoonline.net/lote/detalhe/32913", "24160")</f>
      </c>
      <c r="B182" s="4" t="s">
        <f>=HYPERLINK("https://www.leilaoonline.net/lote/detalhe/32913", " CULTIVADOR CINZA, FR67122, UND BOM RETIRO")</f>
      </c>
      <c r="C182" s="4" t="inlineStr">
        <is>
          <t>Não vendido</t>
        </is>
      </c>
      <c r="D182" s="4" t="inlineStr">
        <is>
          <t>3</t>
        </is>
      </c>
      <c r="E182" s="5" t="inlineStr">
        <is>
          <t>650,00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=HYPERLINK("https://www.leilaoonline.net/lote/detalhe/32915", "24165")</f>
      </c>
      <c r="B183" s="4" t="s">
        <f>=HYPERLINK("https://www.leilaoonline.net/lote/detalhe/32915", " SUCATA DE IMPLEMENTO ENLHEIRADEIRA,TANQUE HERB E IMPLEMENTO T. MOEGA, FR37608, UND BOM RETIRO")</f>
      </c>
      <c r="C183" s="4" t="inlineStr">
        <is>
          <t>Vendido</t>
        </is>
      </c>
      <c r="D183" s="4" t="inlineStr">
        <is>
          <t>9</t>
        </is>
      </c>
      <c r="E183" s="5" t="inlineStr">
        <is>
          <t>1.550,00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=HYPERLINK("https://www.leilaoonline.net/lote/detalhe/32914", "24177")</f>
      </c>
      <c r="B184" s="4" t="s">
        <f>=HYPERLINK("https://www.leilaoonline.net/lote/detalhe/32914", " TRATOR NEW HOLLAND 7245, ANO 2015, SÉRIE HCCZ7245PECP21470, FR50939, UND BOM RETIRO")</f>
      </c>
      <c r="C184" s="4" t="inlineStr">
        <is>
          <t>Não vendido</t>
        </is>
      </c>
      <c r="D184" s="4" t="inlineStr">
        <is>
          <t>117</t>
        </is>
      </c>
      <c r="E184" s="5" t="inlineStr">
        <is>
          <t>82.000,00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=HYPERLINK("https://www.leilaoonline.net/lote/detalhe/32877", "24190")</f>
      </c>
      <c r="B185" s="4" t="s">
        <f>=HYPERLINK("https://www.leilaoonline.net/lote/detalhe/32877", " SUBSOLADOR C/ 28 DISCOS, FR25659, B. RETIRO")</f>
      </c>
      <c r="C185" s="4" t="inlineStr">
        <is>
          <t>Não vendido</t>
        </is>
      </c>
      <c r="D185" s="4" t="inlineStr">
        <is>
          <t>17</t>
        </is>
      </c>
      <c r="E185" s="5" t="inlineStr">
        <is>
          <t>3.450,00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=HYPERLINK("https://www.leilaoonline.net/lote/detalhe/32889", "24191")</f>
      </c>
      <c r="B186" s="4" t="s">
        <f>=HYPERLINK("https://www.leilaoonline.net/lote/detalhe/32889", "GRADE CIVEM, FR25013, UND B. RETIRO")</f>
      </c>
      <c r="C186" s="4" t="inlineStr">
        <is>
          <t>Vendido</t>
        </is>
      </c>
      <c r="D186" s="4" t="inlineStr">
        <is>
          <t>38</t>
        </is>
      </c>
      <c r="E186" s="5" t="inlineStr">
        <is>
          <t>8.600,00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=HYPERLINK("https://www.leilaoonline.net/lote/detalhe/32880", "24193")</f>
      </c>
      <c r="B187" s="4" t="s">
        <f>=HYPERLINK("https://www.leilaoonline.net/lote/detalhe/32880", " SUBSOLADOR, FR25054, UND B. RETIRO")</f>
      </c>
      <c r="C187" s="4" t="inlineStr">
        <is>
          <t>Vendido</t>
        </is>
      </c>
      <c r="D187" s="4" t="inlineStr">
        <is>
          <t>45</t>
        </is>
      </c>
      <c r="E187" s="5" t="inlineStr">
        <is>
          <t>9.850,00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=HYPERLINK("https://www.leilaoonline.net/lote/detalhe/32873", "24195")</f>
      </c>
      <c r="B188" s="4" t="s">
        <f>=HYPERLINK("https://www.leilaoonline.net/lote/detalhe/32873", "CARRETA TANQUE LIMPA FOSSA, FR25437, B. RETIRO")</f>
      </c>
      <c r="C188" s="4" t="inlineStr">
        <is>
          <t>Vendido</t>
        </is>
      </c>
      <c r="D188" s="4" t="inlineStr">
        <is>
          <t>63</t>
        </is>
      </c>
      <c r="E188" s="5" t="inlineStr">
        <is>
          <t>10.250,00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=HYPERLINK("https://www.leilaoonline.net/lote/detalhe/32890", "24196")</f>
      </c>
      <c r="B189" s="4" t="s">
        <f>=HYPERLINK("https://www.leilaoonline.net/lote/detalhe/32890", "CAMINHÃO VW/26.220 EURO3 WORKER TANQUE, ANO 2010, FR52497/57522, UND B RETIRO")</f>
      </c>
      <c r="C189" s="4" t="inlineStr">
        <is>
          <t>Não vendido</t>
        </is>
      </c>
      <c r="D189" s="4" t="inlineStr">
        <is>
          <t>90</t>
        </is>
      </c>
      <c r="E189" s="5" t="inlineStr">
        <is>
          <t>64.000,00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=HYPERLINK("https://www.leilaoonline.net/lote/detalhe/32885", "24198")</f>
      </c>
      <c r="B190" s="4" t="s">
        <f>=HYPERLINK("https://www.leilaoonline.net/lote/detalhe/32885", " TRATOR CASE 240, ANO 2010, FR100047, B. RETIRO")</f>
      </c>
      <c r="C190" s="4" t="inlineStr">
        <is>
          <t>Não vendido</t>
        </is>
      </c>
      <c r="D190" s="4" t="inlineStr">
        <is>
          <t>75</t>
        </is>
      </c>
      <c r="E190" s="5" t="inlineStr">
        <is>
          <t>54.500,00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=HYPERLINK("https://www.leilaoonline.net/lote/detalhe/32872", "24199")</f>
      </c>
      <c r="B191" s="4" t="s">
        <f>=HYPERLINK("https://www.leilaoonline.net/lote/detalhe/32872", " TRATOR CASE 240, ANO 2010, FR6100052, B. RETIRO")</f>
      </c>
      <c r="C191" s="4" t="inlineStr">
        <is>
          <t>Não vendido</t>
        </is>
      </c>
      <c r="D191" s="4" t="inlineStr">
        <is>
          <t>55</t>
        </is>
      </c>
      <c r="E191" s="5" t="inlineStr">
        <is>
          <t>44.500,00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=HYPERLINK("https://www.leilaoonline.net/lote/detalhe/32876", "24200")</f>
      </c>
      <c r="B192" s="4" t="s">
        <f>=HYPERLINK("https://www.leilaoonline.net/lote/detalhe/32876", " TRATOR CASE 240, ANO 2010, FR61017, B. RETIRO")</f>
      </c>
      <c r="C192" s="4" t="inlineStr">
        <is>
          <t>Não vendido</t>
        </is>
      </c>
      <c r="D192" s="4" t="inlineStr">
        <is>
          <t>72</t>
        </is>
      </c>
      <c r="E192" s="5" t="inlineStr">
        <is>
          <t>50.500,00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=HYPERLINK("https://www.leilaoonline.net/lote/detalhe/32893", "24201")</f>
      </c>
      <c r="B193" s="4" t="s">
        <f>=HYPERLINK("https://www.leilaoonline.net/lote/detalhe/32893", " CAMINHÃO M.BENZ/ AXOR 334S 6X4 C. PICADA, ANO 2013, FR362083, UND B RETIRO")</f>
      </c>
      <c r="C193" s="4" t="inlineStr">
        <is>
          <t>Não vendido</t>
        </is>
      </c>
      <c r="D193" s="4" t="inlineStr">
        <is>
          <t>72</t>
        </is>
      </c>
      <c r="E193" s="5" t="inlineStr">
        <is>
          <t>142.000,00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=HYPERLINK("https://www.leilaoonline.net/lote/detalhe/32895", "24202")</f>
      </c>
      <c r="B194" s="4" t="s">
        <f>=HYPERLINK("https://www.leilaoonline.net/lote/detalhe/32895", "CAMINHÃO VW/ 26.220 WORKER, C. TANQUE, ANO 2010, FR52488/57505, UND B RETIRO")</f>
      </c>
      <c r="C194" s="4" t="inlineStr">
        <is>
          <t>Não vendido</t>
        </is>
      </c>
      <c r="D194" s="4" t="inlineStr">
        <is>
          <t>72</t>
        </is>
      </c>
      <c r="E194" s="5" t="inlineStr">
        <is>
          <t>56.000,00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=HYPERLINK("https://www.leilaoonline.net/lote/detalhe/32875", "24203")</f>
      </c>
      <c r="B195" s="4" t="s">
        <f>=HYPERLINK("https://www.leilaoonline.net/lote/detalhe/32875", " GRADE 17 DISCOS, FR25012, S/FR, B. RETIRO")</f>
      </c>
      <c r="C195" s="4" t="inlineStr">
        <is>
          <t>Vendido</t>
        </is>
      </c>
      <c r="D195" s="4" t="inlineStr">
        <is>
          <t>30</t>
        </is>
      </c>
      <c r="E195" s="5" t="inlineStr">
        <is>
          <t>8.000,00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=HYPERLINK("https://www.leilaoonline.net/lote/detalhe/32879", "24204")</f>
      </c>
      <c r="B196" s="4" t="s">
        <f>=HYPERLINK("https://www.leilaoonline.net/lote/detalhe/32879", " CARRETA DE SERVIÇOS DIVERSOS VERMELHA, S/FR, B. RETIRO")</f>
      </c>
      <c r="C196" s="4" t="inlineStr">
        <is>
          <t>Vendido</t>
        </is>
      </c>
      <c r="D196" s="4" t="inlineStr">
        <is>
          <t>6</t>
        </is>
      </c>
      <c r="E196" s="5" t="inlineStr">
        <is>
          <t>1.450,00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=HYPERLINK("https://www.leilaoonline.net/lote/detalhe/32871", "24205")</f>
      </c>
      <c r="B197" s="4" t="s">
        <f>=HYPERLINK("https://www.leilaoonline.net/lote/detalhe/32871", " 13 PISTÕES DIVERSAS MEDIDAS (sem carreta), S/FR, B. RETIRO")</f>
      </c>
      <c r="C197" s="4" t="inlineStr">
        <is>
          <t>Vendido</t>
        </is>
      </c>
      <c r="D197" s="4" t="inlineStr">
        <is>
          <t>11</t>
        </is>
      </c>
      <c r="E197" s="5" t="inlineStr">
        <is>
          <t>2.400,00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=HYPERLINK("https://www.leilaoonline.net/lote/detalhe/32886", "24206")</f>
      </c>
      <c r="B198" s="4" t="s">
        <f>=HYPERLINK("https://www.leilaoonline.net/lote/detalhe/32886", " CARRETA DE SERVIÇOS DIVERSOS, (sem pistões), FR57140, B. RETIRO")</f>
      </c>
      <c r="C198" s="4" t="inlineStr">
        <is>
          <t>Vendido</t>
        </is>
      </c>
      <c r="D198" s="4" t="inlineStr">
        <is>
          <t>8</t>
        </is>
      </c>
      <c r="E198" s="5" t="inlineStr">
        <is>
          <t>1.750,00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=HYPERLINK("https://www.leilaoonline.net/lote/detalhe/32878", "24207")</f>
      </c>
      <c r="B199" s="4" t="s">
        <f>=HYPERLINK("https://www.leilaoonline.net/lote/detalhe/32878", " CARRETA DE TORTA AMARELA E 2 PARTES DE IMPLEMENTO, FR25436, B. RETIRO")</f>
      </c>
      <c r="C199" s="4" t="inlineStr">
        <is>
          <t>Vendido</t>
        </is>
      </c>
      <c r="D199" s="4" t="inlineStr">
        <is>
          <t>13</t>
        </is>
      </c>
      <c r="E199" s="5" t="inlineStr">
        <is>
          <t>2.350,00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=HYPERLINK("https://www.leilaoonline.net/lote/detalhe/32896", "24208")</f>
      </c>
      <c r="B200" s="4" t="s">
        <f>=HYPERLINK("https://www.leilaoonline.net/lote/detalhe/32896", "REB/FNV RCR, ANO 1986 C/ TRANSBORDO ATA 12T, ANO 2010, FR139671/67357, UND B RETIRO")</f>
      </c>
      <c r="C200" s="4" t="inlineStr">
        <is>
          <t>Não vendido</t>
        </is>
      </c>
      <c r="D200" s="4" t="inlineStr">
        <is>
          <t>10</t>
        </is>
      </c>
      <c r="E200" s="5" t="inlineStr">
        <is>
          <t>12.750,00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=HYPERLINK("https://www.leilaoonline.net/lote/detalhe/32887", "24209")</f>
      </c>
      <c r="B201" s="4" t="s">
        <f>=HYPERLINK("https://www.leilaoonline.net/lote/detalhe/32887", " TRANSBORDO ATA 12T, FR55066, B. RETIRO (Reb)")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5.750,00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=HYPERLINK("https://www.leilaoonline.net/lote/detalhe/32888", "24210")</f>
      </c>
      <c r="B202" s="4" t="s">
        <f>=HYPERLINK("https://www.leilaoonline.net/lote/detalhe/32888", " CARROCERIA CANA INTEIRA, FR67338, S/FR, B. RETIRO")</f>
      </c>
      <c r="C202" s="4" t="inlineStr">
        <is>
          <t>Não vendido</t>
        </is>
      </c>
      <c r="D202" s="4" t="inlineStr">
        <is>
          <t>21</t>
        </is>
      </c>
      <c r="E202" s="5" t="inlineStr">
        <is>
          <t>4.250,00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=HYPERLINK("https://www.leilaoonline.net/lote/detalhe/32892", "24211")</f>
      </c>
      <c r="B203" s="4" t="s">
        <f>=HYPERLINK("https://www.leilaoonline.net/lote/detalhe/32892", " CAMINHÃO M.BENZ/ AXOR 3344S 6X4, ANO 2015, FR58639, UND B RETIRO")</f>
      </c>
      <c r="C203" s="4" t="inlineStr">
        <is>
          <t>Não vendido</t>
        </is>
      </c>
      <c r="D203" s="4" t="inlineStr">
        <is>
          <t>76</t>
        </is>
      </c>
      <c r="E203" s="5" t="inlineStr">
        <is>
          <t>153.000,00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=HYPERLINK("https://www.leilaoonline.net/lote/detalhe/32881", "24212")</f>
      </c>
      <c r="B204" s="4" t="s">
        <f>=HYPERLINK("https://www.leilaoonline.net/lote/detalhe/32881", " IMPLEMENTO AMARELO, FR139924, B. RETIRO")</f>
      </c>
      <c r="C204" s="4" t="inlineStr">
        <is>
          <t>Vendido</t>
        </is>
      </c>
      <c r="D204" s="4" t="inlineStr">
        <is>
          <t>7</t>
        </is>
      </c>
      <c r="E204" s="5" t="inlineStr">
        <is>
          <t>1.650,00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=HYPERLINK("https://www.leilaoonline.net/lote/detalhe/32870", "24213")</f>
      </c>
      <c r="B205" s="4" t="s">
        <f>=HYPERLINK("https://www.leilaoonline.net/lote/detalhe/32870", " 100 (aproximadamente) BOMBA COSTAIS, S/FR, B. RETIRO")</f>
      </c>
      <c r="C205" s="4" t="inlineStr">
        <is>
          <t>Vendido</t>
        </is>
      </c>
      <c r="D205" s="4" t="inlineStr">
        <is>
          <t>17</t>
        </is>
      </c>
      <c r="E205" s="5" t="inlineStr">
        <is>
          <t>3.150,00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=HYPERLINK("https://www.leilaoonline.net/lote/detalhe/32909", "24214")</f>
      </c>
      <c r="B206" s="4" t="s">
        <f>=HYPERLINK("https://www.leilaoonline.net/lote/detalhe/32909", " TANQUE CILINDRO HORIZONTAL AÇO CARBONO- APROX. 20000 LTS- UND. SÃO FRANCSICO ")</f>
      </c>
      <c r="C206" s="4" t="inlineStr">
        <is>
          <t>Vendido</t>
        </is>
      </c>
      <c r="D206" s="4" t="inlineStr">
        <is>
          <t>25</t>
        </is>
      </c>
      <c r="E206" s="5" t="inlineStr">
        <is>
          <t>4.100,00</t>
        </is>
      </c>
      <c r="F20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2026-05-12T17:37:08.00Z</dcterms:created>
  <dc:creator>Tellks Tecnologia</dc:creator>
  <cp:revision>0</cp:revision>
</cp:coreProperties>
</file>