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MAQUINAS PESADAS, VEÍCULOS, EQUIPAMENTOS, CAMINHÕES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04/10/2019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=HYPERLINK("https://www.leilaoonline.net/lote/detalhe/33761", "364")</f>
      </c>
      <c r="B11" s="4" t="s">
        <f>=HYPERLINK("https://www.leilaoonline.net/lote/detalhe/33761", " 082-1395-2018 - RETIFICADOR REPERFILADOR DE TRILHO - ANO: 1989")</f>
      </c>
      <c r="C11" s="4" t="inlineStr">
        <is>
          <t>Não vendido</t>
        </is>
      </c>
      <c r="D11" s="4" t="inlineStr">
        <is>
          <t>10</t>
        </is>
      </c>
      <c r="E11" s="5" t="inlineStr">
        <is>
          <t>6.200,00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=HYPERLINK("https://www.leilaoonline.net/lote/detalhe/34371", "365")</f>
      </c>
      <c r="B12" s="4" t="s">
        <f>=HYPERLINK("https://www.leilaoonline.net/lote/detalhe/34371", " SLS-EQ-040-2019- REGULADORA DE LASTRO, ANO 1985, MOD. 51GR-14, Plasser ")</f>
      </c>
      <c r="C12" s="4" t="inlineStr">
        <is>
          <t>Não vendido</t>
        </is>
      </c>
      <c r="D12" s="4" t="inlineStr">
        <is>
          <t>4</t>
        </is>
      </c>
      <c r="E12" s="5" t="inlineStr">
        <is>
          <t>3.500,00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=HYPERLINK("https://www.leilaoonline.net/lote/detalhe/33834", "366")</f>
      </c>
      <c r="B13" s="4" t="s">
        <f>=HYPERLINK("https://www.leilaoonline.net/lote/detalhe/33834", "ITA-087-2019 - MINI CARREGADEIRA - CATERPILLAR - 226B3 - Ano: 2012")</f>
      </c>
      <c r="C13" s="4" t="inlineStr">
        <is>
          <t>Vendido</t>
        </is>
      </c>
      <c r="D13" s="4" t="inlineStr">
        <is>
          <t>17</t>
        </is>
      </c>
      <c r="E13" s="5" t="inlineStr">
        <is>
          <t>7.000,00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=HYPERLINK("https://www.leilaoonline.net/lote/detalhe/34342", "367")</f>
      </c>
      <c r="B14" s="4" t="s">
        <f>=HYPERLINK("https://www.leilaoonline.net/lote/detalhe/34342", " ITA-103-2019- CAMINHÃO M.BENZ, ANO 2006, MOD.AXOR 3340, SERIE  9BM9584786B488961 - LOC.: ITABIRA/MG")</f>
      </c>
      <c r="C14" s="4" t="inlineStr">
        <is>
          <t>Vendido</t>
        </is>
      </c>
      <c r="D14" s="4" t="inlineStr">
        <is>
          <t>86</t>
        </is>
      </c>
      <c r="E14" s="5" t="inlineStr">
        <is>
          <t>30.200,00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=HYPERLINK("https://www.leilaoonline.net/lote/detalhe/34324", "368")</f>
      </c>
      <c r="B15" s="4" t="s">
        <f>=HYPERLINK("https://www.leilaoonline.net/lote/detalhe/34324", " ITA-101-2019 -CAMINHÃO M.BENZ, ANO 2003, MOD.710, SERIE 9BM6881573B347816 - LOC.: ITABIRA/MG")</f>
      </c>
      <c r="C15" s="4" t="inlineStr">
        <is>
          <t>Vendido</t>
        </is>
      </c>
      <c r="D15" s="4" t="inlineStr">
        <is>
          <t>103</t>
        </is>
      </c>
      <c r="E15" s="5" t="inlineStr">
        <is>
          <t>35.400,00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=HYPERLINK("https://www.leilaoonline.net/lote/detalhe/34320", "369")</f>
      </c>
      <c r="B16" s="4" t="s">
        <f>=HYPERLINK("https://www.leilaoonline.net/lote/detalhe/34320", " BRU-RE116532772-2019 - RETROESCAVADEIRA LIEBHERR- ANO 2012, MOD. 964C, SERIE 116532772")</f>
      </c>
      <c r="C16" s="4" t="inlineStr">
        <is>
          <t>Não vendido</t>
        </is>
      </c>
      <c r="D16" s="4" t="inlineStr">
        <is>
          <t>23</t>
        </is>
      </c>
      <c r="E16" s="5" t="inlineStr">
        <is>
          <t>16.350,00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=HYPERLINK("https://www.leilaoonline.net/lote/detalhe/33767", "370")</f>
      </c>
      <c r="B17" s="4" t="s">
        <f>=HYPERLINK("https://www.leilaoonline.net/lote/detalhe/33767", " MARI-PM8513-2019 - CARREGADEIRA - CATERPILLAR - CAT 980H - ANO: 2007")</f>
      </c>
      <c r="C17" s="4" t="inlineStr">
        <is>
          <t>Vendido</t>
        </is>
      </c>
      <c r="D17" s="4" t="inlineStr">
        <is>
          <t>305</t>
        </is>
      </c>
      <c r="E17" s="5" t="inlineStr">
        <is>
          <t>126.000,00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=HYPERLINK("https://www.leilaoonline.net/lote/detalhe/33754", "371")</f>
      </c>
      <c r="B18" s="4" t="s">
        <f>=HYPERLINK("https://www.leilaoonline.net/lote/detalhe/33754", " MARI-D375-2019 - TRATOR ESTEIRA - KOMATSU - D375 A5 525HP - ANO: 2006")</f>
      </c>
      <c r="C18" s="4" t="inlineStr">
        <is>
          <t>Não vendido</t>
        </is>
      </c>
      <c r="D18" s="4" t="inlineStr">
        <is>
          <t>5</t>
        </is>
      </c>
      <c r="E18" s="5" t="inlineStr">
        <is>
          <t>8.500,00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=HYPERLINK("https://www.leilaoonline.net/lote/detalhe/33769", "372")</f>
      </c>
      <c r="B19" s="4" t="s">
        <f>=HYPERLINK("https://www.leilaoonline.net/lote/detalhe/33769", " 082-1444-2019 - CAMINHÃO - MERCEDES BENZ - 710 - ANO: 2003")</f>
      </c>
      <c r="C19" s="4" t="inlineStr">
        <is>
          <t>Vendido</t>
        </is>
      </c>
      <c r="D19" s="4" t="inlineStr">
        <is>
          <t>69</t>
        </is>
      </c>
      <c r="E19" s="5" t="inlineStr">
        <is>
          <t>36.500,00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=HYPERLINK("https://www.leilaoonline.net/lote/detalhe/33760", "373")</f>
      </c>
      <c r="B20" s="4" t="s">
        <f>=HYPERLINK("https://www.leilaoonline.net/lote/detalhe/33760", " 082-1452-2019 - CAMINHÃO - MERCEDES BENZ - LK1414 - ANO: 1992")</f>
      </c>
      <c r="C20" s="4" t="inlineStr">
        <is>
          <t>Não vendido</t>
        </is>
      </c>
      <c r="D20" s="4" t="inlineStr">
        <is>
          <t>7</t>
        </is>
      </c>
      <c r="E20" s="5" t="inlineStr">
        <is>
          <t>12.000,00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=HYPERLINK("https://www.leilaoonline.net/lote/detalhe/33770", "374")</f>
      </c>
      <c r="B21" s="4" t="s">
        <f>=HYPERLINK("https://www.leilaoonline.net/lote/detalhe/33770", " FAB-CE5111-2019 - CAMINHÃO FORA DE ESTRADA - BUCYRUS  - MT3300 AC  - ANO: 2007")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3.200,00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=HYPERLINK("https://www.leilaoonline.net/lote/detalhe/33758", "375")</f>
      </c>
      <c r="B22" s="4" t="s">
        <f>=HYPERLINK("https://www.leilaoonline.net/lote/detalhe/33758", " MARI-CK7542-2019 - CAMINHÃO GUINDAUTO - M BENZ - ATEGO 1725 - ANO: 2006")</f>
      </c>
      <c r="C22" s="4" t="inlineStr">
        <is>
          <t>Vendido</t>
        </is>
      </c>
      <c r="D22" s="4" t="inlineStr">
        <is>
          <t>121</t>
        </is>
      </c>
      <c r="E22" s="5" t="inlineStr">
        <is>
          <t>26.600,00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=HYPERLINK("https://www.leilaoonline.net/lote/detalhe/33756", "376")</f>
      </c>
      <c r="B23" s="4" t="s">
        <f>=HYPERLINK("https://www.leilaoonline.net/lote/detalhe/33756", " MARI-CS3406-2019 - CAMINHONETE - FORD - F250 XLT F21 - ANO: 2011")</f>
      </c>
      <c r="C23" s="4" t="inlineStr">
        <is>
          <t>Vendido</t>
        </is>
      </c>
      <c r="D23" s="4" t="inlineStr">
        <is>
          <t>62</t>
        </is>
      </c>
      <c r="E23" s="5" t="inlineStr">
        <is>
          <t>54.000,00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=HYPERLINK("https://www.leilaoonline.net/lote/detalhe/33757", "377")</f>
      </c>
      <c r="B24" s="4" t="s">
        <f>=HYPERLINK("https://www.leilaoonline.net/lote/detalhe/33757", " MARI-CS3408-2019 - CAMINHONETE - FORD - F4000 4 X 4 - ANO: 2011")</f>
      </c>
      <c r="C24" s="4" t="inlineStr">
        <is>
          <t>Vendido</t>
        </is>
      </c>
      <c r="D24" s="4" t="inlineStr">
        <is>
          <t>68</t>
        </is>
      </c>
      <c r="E24" s="5" t="inlineStr">
        <is>
          <t>45.400,00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=HYPERLINK("https://www.leilaoonline.net/lote/detalhe/33766", "378")</f>
      </c>
      <c r="B25" s="4" t="s">
        <f>=HYPERLINK("https://www.leilaoonline.net/lote/detalhe/33766", " MARI-SP2302-2019 - FURGÃO - M BENZ - SPRINTERF 313 CDI - ANO: 2006/2007")</f>
      </c>
      <c r="C25" s="4" t="inlineStr">
        <is>
          <t>Vendido</t>
        </is>
      </c>
      <c r="D25" s="4" t="inlineStr">
        <is>
          <t>68</t>
        </is>
      </c>
      <c r="E25" s="5" t="inlineStr">
        <is>
          <t>19.650,00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=HYPERLINK("https://www.leilaoonline.net/lote/detalhe/33762", "379")</f>
      </c>
      <c r="B26" s="4" t="s">
        <f>=HYPERLINK("https://www.leilaoonline.net/lote/detalhe/33762", " MARAB-027-2019 - BOBKAT - CARTEPILLAR - 226B2 - ANO: 2011")</f>
      </c>
      <c r="C26" s="4" t="inlineStr">
        <is>
          <t>Vendido</t>
        </is>
      </c>
      <c r="D26" s="4" t="inlineStr">
        <is>
          <t>74</t>
        </is>
      </c>
      <c r="E26" s="5" t="inlineStr">
        <is>
          <t>23.050,00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=HYPERLINK("https://www.leilaoonline.net/lote/detalhe/33768", "380")</f>
      </c>
      <c r="B27" s="4" t="s">
        <f>=HYPERLINK("https://www.leilaoonline.net/lote/detalhe/33768", " MARI-EP0515-2019 - EMPILHADEIRA - CLARK - CMP 70D - ANO: 1998")</f>
      </c>
      <c r="C27" s="4" t="inlineStr">
        <is>
          <t>Vendido</t>
        </is>
      </c>
      <c r="D27" s="4" t="inlineStr">
        <is>
          <t>156</t>
        </is>
      </c>
      <c r="E27" s="5" t="inlineStr">
        <is>
          <t>30.650,00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=HYPERLINK("https://www.leilaoonline.net/lote/detalhe/33755", "381")</f>
      </c>
      <c r="B28" s="4" t="s">
        <f>=HYPERLINK("https://www.leilaoonline.net/lote/detalhe/33755", " MARI-EP0520-2019 - EMPILHADEIRA - CLARK - CMP 70D - ANO: 2008")</f>
      </c>
      <c r="C28" s="4" t="inlineStr">
        <is>
          <t>Vendido</t>
        </is>
      </c>
      <c r="D28" s="4" t="inlineStr">
        <is>
          <t>148</t>
        </is>
      </c>
      <c r="E28" s="5" t="inlineStr">
        <is>
          <t>31.850,00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=HYPERLINK("https://www.leilaoonline.net/lote/detalhe/33798", "382")</f>
      </c>
      <c r="B29" s="4" t="s">
        <f>=HYPERLINK("https://www.leilaoonline.net/lote/detalhe/33798", "MUT-007-2019 -  CAMINHÃO FORD - CARGO 1517 E - GUINDAUTO - Ano: 2006")</f>
      </c>
      <c r="C29" s="4" t="inlineStr">
        <is>
          <t>Vendido</t>
        </is>
      </c>
      <c r="D29" s="4" t="inlineStr">
        <is>
          <t>143</t>
        </is>
      </c>
      <c r="E29" s="5" t="inlineStr">
        <is>
          <t>100.250,00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=HYPERLINK("https://www.leilaoonline.net/lote/detalhe/33799", "383")</f>
      </c>
      <c r="B30" s="4" t="s">
        <f>=HYPERLINK("https://www.leilaoonline.net/lote/detalhe/33799", "SLS-EQ-037-2019 - Plataforma Elevatória - GENIE  - AWP-08 - Ano: 2008")</f>
      </c>
      <c r="C30" s="4" t="inlineStr">
        <is>
          <t>Vendido</t>
        </is>
      </c>
      <c r="D30" s="4" t="inlineStr">
        <is>
          <t>21</t>
        </is>
      </c>
      <c r="E30" s="5" t="inlineStr">
        <is>
          <t>15.000,00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=HYPERLINK("https://www.leilaoonline.net/lote/detalhe/33800", "384")</f>
      </c>
      <c r="B31" s="4" t="s">
        <f>=HYPERLINK("https://www.leilaoonline.net/lote/detalhe/33800", "SLS-EQ-036-2019 - Plataforma Elevatória - GENIE - TZ-50 - Ano: 2008")</f>
      </c>
      <c r="C31" s="4" t="inlineStr">
        <is>
          <t>Vendido</t>
        </is>
      </c>
      <c r="D31" s="4" t="inlineStr">
        <is>
          <t>23</t>
        </is>
      </c>
      <c r="E31" s="5" t="inlineStr">
        <is>
          <t>18.300,00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=HYPERLINK("https://www.leilaoonline.net/lote/detalhe/33764", "385")</f>
      </c>
      <c r="B32" s="4" t="s">
        <f>=HYPERLINK("https://www.leilaoonline.net/lote/detalhe/33764", " ITA-090-2019 - 1 TORRE DE ILUMINAÇÃO - GENÍE - TML - 4000N - ANO: 2007")</f>
      </c>
      <c r="C32" s="4" t="inlineStr">
        <is>
          <t>Vendido</t>
        </is>
      </c>
      <c r="D32" s="4" t="inlineStr">
        <is>
          <t>12</t>
        </is>
      </c>
      <c r="E32" s="5" t="inlineStr">
        <is>
          <t>1.800,00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=HYPERLINK("https://www.leilaoonline.net/lote/detalhe/33765", "386")</f>
      </c>
      <c r="B33" s="4" t="s">
        <f>=HYPERLINK("https://www.leilaoonline.net/lote/detalhe/33765", " ITA-091-2019 - 1 TORRE DE ILUMINAÇÃO - GENÍE - TML - 4000N - ANO: 2007")</f>
      </c>
      <c r="C33" s="4" t="inlineStr">
        <is>
          <t>Vendido</t>
        </is>
      </c>
      <c r="D33" s="4" t="inlineStr">
        <is>
          <t>18</t>
        </is>
      </c>
      <c r="E33" s="5" t="inlineStr">
        <is>
          <t>2.000,00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=HYPERLINK("https://www.leilaoonline.net/lote/detalhe/33752", "387")</f>
      </c>
      <c r="B34" s="4" t="s">
        <f>=HYPERLINK("https://www.leilaoonline.net/lote/detalhe/33752", " ITA-088-2019 - 1 TORRE DE ILUMINAÇÃO - GENÍE - TML - 4000N - ANO: 2007")</f>
      </c>
      <c r="C34" s="4" t="inlineStr">
        <is>
          <t>Vendido</t>
        </is>
      </c>
      <c r="D34" s="4" t="inlineStr">
        <is>
          <t>21</t>
        </is>
      </c>
      <c r="E34" s="5" t="inlineStr">
        <is>
          <t>2.300,00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=HYPERLINK("https://www.leilaoonline.net/lote/detalhe/33763", "388")</f>
      </c>
      <c r="B35" s="4" t="s">
        <f>=HYPERLINK("https://www.leilaoonline.net/lote/detalhe/33763", " ITA-089-2019 - 1 TORRE DE ILUMINAÇÃO - GENÍE - TML - 4000N - ANO: 2007")</f>
      </c>
      <c r="C35" s="4" t="inlineStr">
        <is>
          <t>Não vendido</t>
        </is>
      </c>
      <c r="D35" s="4" t="inlineStr">
        <is>
          <t>21</t>
        </is>
      </c>
      <c r="E35" s="5" t="inlineStr">
        <is>
          <t>2.300,00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=HYPERLINK("https://www.leilaoonline.net/lote/detalhe/33802", "389")</f>
      </c>
      <c r="B36" s="4" t="s">
        <f>=HYPERLINK("https://www.leilaoonline.net/lote/detalhe/33802", "SLS-EQZIPI-001-2019 - TRANSFORMADOR ")</f>
      </c>
      <c r="C36" s="4" t="inlineStr">
        <is>
          <t>Não vendido</t>
        </is>
      </c>
      <c r="D36" s="4" t="inlineStr">
        <is>
          <t>69</t>
        </is>
      </c>
      <c r="E36" s="5" t="inlineStr">
        <is>
          <t>19.750,00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=HYPERLINK("https://www.leilaoonline.net/lote/detalhe/33751", "390")</f>
      </c>
      <c r="B37" s="4" t="s">
        <f>=HYPERLINK("https://www.leilaoonline.net/lote/detalhe/33751", " 082-1442-2019 - TORNO UNIVERSAL - NARDINI - NZ400 GOLD - ANO: 2009")</f>
      </c>
      <c r="C37" s="4" t="inlineStr">
        <is>
          <t>Não vendido</t>
        </is>
      </c>
      <c r="D37" s="4" t="inlineStr">
        <is>
          <t>25</t>
        </is>
      </c>
      <c r="E37" s="5" t="inlineStr">
        <is>
          <t>7.550,00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=HYPERLINK("https://www.leilaoonline.net/lote/detalhe/33845", "391")</f>
      </c>
      <c r="B38" s="4" t="s">
        <f>=HYPERLINK("https://www.leilaoonline.net/lote/detalhe/33845", " ITA-074-2019 - 4 ITENS- MOTOR COMB DIESEL,PARTES E  EQUIP DIVERSOS - veja descritivo de itens")</f>
      </c>
      <c r="C38" s="4" t="inlineStr">
        <is>
          <t>Vendido</t>
        </is>
      </c>
      <c r="D38" s="4" t="inlineStr">
        <is>
          <t>82</t>
        </is>
      </c>
      <c r="E38" s="5" t="inlineStr">
        <is>
          <t>16.450,00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=HYPERLINK("https://www.leilaoonline.net/lote/detalhe/33753", "392")</f>
      </c>
      <c r="B39" s="4" t="s">
        <f>=HYPERLINK("https://www.leilaoonline.net/lote/detalhe/33753", "GOV-036-2019 - MOTOR VANGUARD  - SAE J1940_993cc - Ano: 2013")</f>
      </c>
      <c r="C39" s="4" t="inlineStr">
        <is>
          <t>Vendido</t>
        </is>
      </c>
      <c r="D39" s="4" t="inlineStr">
        <is>
          <t>6</t>
        </is>
      </c>
      <c r="E39" s="5" t="inlineStr">
        <is>
          <t>1.300,00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=HYPERLINK("https://www.leilaoonline.net/lote/detalhe/33844", "393")</f>
      </c>
      <c r="B40" s="4" t="s">
        <f>=HYPERLINK("https://www.leilaoonline.net/lote/detalhe/33844", " ITA-081-2019 - 1 ITEM TRANSMISSAO; APLICACAO: TRATOR ESTEIRA D375A;")</f>
      </c>
      <c r="C40" s="4" t="inlineStr">
        <is>
          <t>Vendido</t>
        </is>
      </c>
      <c r="D40" s="4" t="inlineStr">
        <is>
          <t>19</t>
        </is>
      </c>
      <c r="E40" s="5" t="inlineStr">
        <is>
          <t>7.000,00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=HYPERLINK("https://www.leilaoonline.net/lote/detalhe/33735", "394")</f>
      </c>
      <c r="B41" s="4" t="s">
        <f>=HYPERLINK("https://www.leilaoonline.net/lote/detalhe/33735", " CD-043-2019- 62 ITENS - TRANSFORMADOR COMANDO veja descritivo de itens")</f>
      </c>
      <c r="C41" s="4" t="inlineStr">
        <is>
          <t>Vendido</t>
        </is>
      </c>
      <c r="D41" s="4" t="inlineStr">
        <is>
          <t>56</t>
        </is>
      </c>
      <c r="E41" s="5" t="inlineStr">
        <is>
          <t>2.950,00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=HYPERLINK("https://www.leilaoonline.net/lote/detalhe/33857", "395")</f>
      </c>
      <c r="B42" s="4" t="s">
        <f>=HYPERLINK("https://www.leilaoonline.net/lote/detalhe/33857", " ITA-098-2019- 01 MAQUINA DE SOLDA - NÃO ESTÁ FUNCIONANDO")</f>
      </c>
      <c r="C42" s="4" t="inlineStr">
        <is>
          <t>Vendido</t>
        </is>
      </c>
      <c r="D42" s="4" t="inlineStr">
        <is>
          <t>35</t>
        </is>
      </c>
      <c r="E42" s="5" t="inlineStr">
        <is>
          <t>1.900,00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=HYPERLINK("https://www.leilaoonline.net/lote/detalhe/34314", "396")</f>
      </c>
      <c r="B43" s="4" t="s">
        <f>=HYPERLINK("https://www.leilaoonline.net/lote/detalhe/34314", " BRU-MQS6637-2019 -01 Máquina de Solda - LINCON - VANTAGE 500")</f>
      </c>
      <c r="C43" s="4" t="inlineStr">
        <is>
          <t>Vendido</t>
        </is>
      </c>
      <c r="D43" s="4" t="inlineStr">
        <is>
          <t>42</t>
        </is>
      </c>
      <c r="E43" s="5" t="inlineStr">
        <is>
          <t>7.450,00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=HYPERLINK("https://www.leilaoonline.net/lote/detalhe/34323", "397")</f>
      </c>
      <c r="B44" s="4" t="s">
        <f>=HYPERLINK("https://www.leilaoonline.net/lote/detalhe/34323", " BRU-MQS6638-2019 - 01 Máquina de Solda - LINCON - VANTAGE 500")</f>
      </c>
      <c r="C44" s="4" t="inlineStr">
        <is>
          <t>Vendido</t>
        </is>
      </c>
      <c r="D44" s="4" t="inlineStr">
        <is>
          <t>41</t>
        </is>
      </c>
      <c r="E44" s="5" t="inlineStr">
        <is>
          <t>6.850,00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=HYPERLINK("https://www.leilaoonline.net/lote/detalhe/33872", "398")</f>
      </c>
      <c r="B45" s="4" t="s">
        <f>=HYPERLINK("https://www.leilaoonline.net/lote/detalhe/33872", "SLB-047-2019 - 1 ESTRUTURA METALICA DE 5 METROS PARA SUPORTE")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=HYPERLINK("https://www.leilaoonline.net/lote/detalhe/34341", "399")</f>
      </c>
      <c r="B46" s="4" t="s">
        <f>=HYPERLINK("https://www.leilaoonline.net/lote/detalhe/34341", " CKS-MRO-085-2019- APROX. 1.919 KG - CABO NU; SECAO TRANSVERSAL: 67,43MM; MATERIAL: ALUMINIO; TEMPERA: DURA; REVESTIMENTO: S/REVESTIMENTO")</f>
      </c>
      <c r="C46" s="4" t="inlineStr">
        <is>
          <t>Vendido</t>
        </is>
      </c>
      <c r="D46" s="4" t="inlineStr">
        <is>
          <t>52</t>
        </is>
      </c>
      <c r="E46" s="5" t="inlineStr">
        <is>
          <t>8.400,00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=HYPERLINK("https://www.leilaoonline.net/lote/detalhe/34330", "400")</f>
      </c>
      <c r="B47" s="4" t="s">
        <f>=HYPERLINK("https://www.leilaoonline.net/lote/detalhe/34330", " CKS-084-2019- 01 Bomba Centrífuga de polpa 10/8F AHP R55/A05 MARCA: WARMAN POTÊNCIA: 150Hp; ANO: 2016; SÉRIE: 021750")</f>
      </c>
      <c r="C47" s="4" t="inlineStr">
        <is>
          <t>Não vendido</t>
        </is>
      </c>
      <c r="D47" s="4" t="inlineStr">
        <is>
          <t>107</t>
        </is>
      </c>
      <c r="E47" s="5" t="inlineStr">
        <is>
          <t>16.850,00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=HYPERLINK("https://www.leilaoonline.net/lote/detalhe/33804", "401")</f>
      </c>
      <c r="B48" s="4" t="s">
        <f>=HYPERLINK("https://www.leilaoonline.net/lote/detalhe/33804", "SLS-MRO-053-2019 - 2680 CHAPA COMPONENTE  ")</f>
      </c>
      <c r="C48" s="4" t="inlineStr">
        <is>
          <t>Não vendido</t>
        </is>
      </c>
      <c r="D48" s="4" t="inlineStr">
        <is>
          <t>51</t>
        </is>
      </c>
      <c r="E48" s="5" t="inlineStr">
        <is>
          <t>9.500,00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=HYPERLINK("https://www.leilaoonline.net/lote/detalhe/33750", "402")</f>
      </c>
      <c r="B49" s="4" t="s">
        <f>=HYPERLINK("https://www.leilaoonline.net/lote/detalhe/33750", " GOV-029-2019 - 1 EIXO COMPONENTE")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=HYPERLINK("https://www.leilaoonline.net/lote/detalhe/33880", "403")</f>
      </c>
      <c r="B50" s="4" t="s">
        <f>=HYPERLINK("https://www.leilaoonline.net/lote/detalhe/33880", "TIG-019-2019 - 117 ITENS/METROS ROLAMENTOS, CORRENTES,,, veja descritivo de itens")</f>
      </c>
      <c r="C50" s="4" t="inlineStr">
        <is>
          <t>Vendido</t>
        </is>
      </c>
      <c r="D50" s="4" t="inlineStr">
        <is>
          <t>76</t>
        </is>
      </c>
      <c r="E50" s="5" t="inlineStr">
        <is>
          <t>10.450,00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=HYPERLINK("https://www.leilaoonline.net/lote/detalhe/33820", "404")</f>
      </c>
      <c r="B51" s="4" t="s">
        <f>=HYPERLINK("https://www.leilaoonline.net/lote/detalhe/33820", "SLS-EQZIPI-006-2019 - 9 TRANSPORTADOR DE CORREIRA - veja descritivo de itens")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1.250,00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=HYPERLINK("https://www.leilaoonline.net/lote/detalhe/33722", "405")</f>
      </c>
      <c r="B52" s="4" t="s">
        <f>=HYPERLINK("https://www.leilaoonline.net/lote/detalhe/33722", " CD-018-2019- APROX. 1.150 ITENS -  CONECTOR SENSOR, TERMINAL E OUTROS - veja descritivo de itens ")</f>
      </c>
      <c r="C52" s="4" t="inlineStr">
        <is>
          <t>Vendido</t>
        </is>
      </c>
      <c r="D52" s="4" t="inlineStr">
        <is>
          <t>3</t>
        </is>
      </c>
      <c r="E52" s="5" t="inlineStr">
        <is>
          <t>300,00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=HYPERLINK("https://www.leilaoonline.net/lote/detalhe/33724", "406")</f>
      </c>
      <c r="B53" s="4" t="s">
        <f>=HYPERLINK("https://www.leilaoonline.net/lote/detalhe/33724", " CD-019-2019 - 402- RETENTOR, ANEL COMPONENTE E OUTROS - veja descritivo de itens")</f>
      </c>
      <c r="C53" s="4" t="inlineStr">
        <is>
          <t>Vendido</t>
        </is>
      </c>
      <c r="D53" s="4" t="inlineStr">
        <is>
          <t>8</t>
        </is>
      </c>
      <c r="E53" s="5" t="inlineStr">
        <is>
          <t>550,00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=HYPERLINK("https://www.leilaoonline.net/lote/detalhe/33732", "407")</f>
      </c>
      <c r="B54" s="4" t="s">
        <f>=HYPERLINK("https://www.leilaoonline.net/lote/detalhe/33732", " CD-022-2019- 30 ITENS - BUCHAS, SUPORTE - veja descritivo de itens")</f>
      </c>
      <c r="C54" s="4" t="inlineStr">
        <is>
          <t>Vendido</t>
        </is>
      </c>
      <c r="D54" s="4" t="inlineStr">
        <is>
          <t>1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=HYPERLINK("https://www.leilaoonline.net/lote/detalhe/33730", "408")</f>
      </c>
      <c r="B55" s="4" t="s">
        <f>=HYPERLINK("https://www.leilaoonline.net/lote/detalhe/33730", " CD-023-2019- 149 PEÇAS- ACOPLAMENTO, ESCOVA, REPARO COMPONENTE - veja descritivo de itens")</f>
      </c>
      <c r="C55" s="4" t="inlineStr">
        <is>
          <t>Vendido</t>
        </is>
      </c>
      <c r="D55" s="4" t="inlineStr">
        <is>
          <t>17</t>
        </is>
      </c>
      <c r="E55" s="5" t="inlineStr">
        <is>
          <t>1.000,00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=HYPERLINK("https://www.leilaoonline.net/lote/detalhe/33731", "409")</f>
      </c>
      <c r="B56" s="4" t="s">
        <f>=HYPERLINK("https://www.leilaoonline.net/lote/detalhe/33731", " CD-025-2019- 35 ITENS - ANEL, REVESTIMENTOS COMPONENTE - veja descritivo de itens")</f>
      </c>
      <c r="C56" s="4" t="inlineStr">
        <is>
          <t>Vendido</t>
        </is>
      </c>
      <c r="D56" s="4" t="inlineStr">
        <is>
          <t>10</t>
        </is>
      </c>
      <c r="E56" s="5" t="inlineStr">
        <is>
          <t>650,00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=HYPERLINK("https://www.leilaoonline.net/lote/detalhe/33728", "410")</f>
      </c>
      <c r="B57" s="4" t="s">
        <f>=HYPERLINK("https://www.leilaoonline.net/lote/detalhe/33728", " CD-028-2019 - 149 ITENS - BICO ASPERSOR, EIXO COMPONENTE E OUTROS - veja descritivo de itens")</f>
      </c>
      <c r="C57" s="4" t="inlineStr">
        <is>
          <t>Não vendido</t>
        </is>
      </c>
      <c r="D57" s="4" t="inlineStr">
        <is>
          <t>3</t>
        </is>
      </c>
      <c r="E57" s="5" t="inlineStr">
        <is>
          <t>300,00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=HYPERLINK("https://www.leilaoonline.net/lote/detalhe/33719", "411")</f>
      </c>
      <c r="B58" s="4" t="s">
        <f>=HYPERLINK("https://www.leilaoonline.net/lote/detalhe/33719", " CD-031-2019 -04 PEÇAS -RODA COMPONENTE; APLICACAO: DRUM RECLAIMER;DESENHO:SUMIN")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=HYPERLINK("https://www.leilaoonline.net/lote/detalhe/33729", "412")</f>
      </c>
      <c r="B59" s="4" t="s">
        <f>=HYPERLINK("https://www.leilaoonline.net/lote/detalhe/33729", " CD-032-2019 - 300 PARTES E PECAS EQUIPAMENTOS DIVERSOS- veja descritivo de itens")</f>
      </c>
      <c r="C59" s="4" t="inlineStr">
        <is>
          <t>Não vendido</t>
        </is>
      </c>
      <c r="D59" s="4" t="inlineStr">
        <is>
          <t>3</t>
        </is>
      </c>
      <c r="E59" s="5" t="inlineStr">
        <is>
          <t>300,00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=HYPERLINK("https://www.leilaoonline.net/lote/detalhe/33723", "413")</f>
      </c>
      <c r="B60" s="4" t="s">
        <f>=HYPERLINK("https://www.leilaoonline.net/lote/detalhe/33723", " CD-033-2019- 24 PEÇAS: APEX; APLICACAO: HIDROCICLONE; MATERIAL: CERAMICA 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200,00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=HYPERLINK("https://www.leilaoonline.net/lote/detalhe/33713", "414")</f>
      </c>
      <c r="B61" s="4" t="s">
        <f>=HYPERLINK("https://www.leilaoonline.net/lote/detalhe/33713", " CD-034-2019 -24 PEÇAS APEX; APLICACAO: HIDROCICLONE; MATERIAL: CERAMICA 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200,00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=HYPERLINK("https://www.leilaoonline.net/lote/detalhe/33721", "415")</f>
      </c>
      <c r="B62" s="4" t="s">
        <f>=HYPERLINK("https://www.leilaoonline.net/lote/detalhe/33721", " CD-035-2019- 02 PECAS EQUIPAMENTOS DIVERSOS;  PINHAO; SEPARADOR MAGNETICO INBRAS")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200,00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=HYPERLINK("https://www.leilaoonline.net/lote/detalhe/33725", "416")</f>
      </c>
      <c r="B63" s="4" t="s">
        <f>=HYPERLINK("https://www.leilaoonline.net/lote/detalhe/33725", " CD-036-2019 -124 PCS, APEX; APLICACAO: HIDROCICLONE ")</f>
      </c>
      <c r="C63" s="4" t="inlineStr">
        <is>
          <t>Não vendido</t>
        </is>
      </c>
      <c r="D63" s="4" t="inlineStr">
        <is>
          <t>4</t>
        </is>
      </c>
      <c r="E63" s="5" t="inlineStr">
        <is>
          <t>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=HYPERLINK("https://www.leilaoonline.net/lote/detalhe/33720", "417")</f>
      </c>
      <c r="B64" s="4" t="s">
        <f>=HYPERLINK("https://www.leilaoonline.net/lote/detalhe/33720", " CD-037-2019- 21 PECAS; REVESTIMENTO; APLICACAO: VOLUTA METALICA - ")</f>
      </c>
      <c r="C64" s="4" t="inlineStr">
        <is>
          <t>Vendido</t>
        </is>
      </c>
      <c r="D64" s="4" t="inlineStr">
        <is>
          <t>63</t>
        </is>
      </c>
      <c r="E64" s="5" t="inlineStr">
        <is>
          <t>9.300,00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=HYPERLINK("https://www.leilaoonline.net/lote/detalhe/33714", "418")</f>
      </c>
      <c r="B65" s="4" t="s">
        <f>=HYPERLINK("https://www.leilaoonline.net/lote/detalhe/33714", " CD-038-2019- 04 JG- PLACA COMPONENTE;  SEPARADOR MAGNETICO;DESENHO:SUMIN")</f>
      </c>
      <c r="C65" s="4" t="inlineStr">
        <is>
          <t>Não vendido</t>
        </is>
      </c>
      <c r="D65" s="4" t="inlineStr">
        <is>
          <t>14</t>
        </is>
      </c>
      <c r="E65" s="5" t="inlineStr">
        <is>
          <t>2.000,00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=HYPERLINK("https://www.leilaoonline.net/lote/detalhe/33718", "419")</f>
      </c>
      <c r="B66" s="4" t="s">
        <f>=HYPERLINK("https://www.leilaoonline.net/lote/detalhe/33718", " CD-039-2019-19 PEÇAS, PASTILHA;  CHUTE DE TRANSFERENCIA - 2BTI-300784-190 BTI")</f>
      </c>
      <c r="C66" s="4" t="inlineStr">
        <is>
          <t>Não vendido</t>
        </is>
      </c>
      <c r="D66" s="4" t="inlineStr">
        <is>
          <t>3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=HYPERLINK("https://www.leilaoonline.net/lote/detalhe/33727", "420")</f>
      </c>
      <c r="B67" s="4" t="s">
        <f>=HYPERLINK("https://www.leilaoonline.net/lote/detalhe/33727", " CD-040-2019- APROX. 1.400 ITENS- PARAFUSO ROSCA, COMPRIMENTO: 2.1/2 POL veja descritivo de itens ")</f>
      </c>
      <c r="C67" s="4" t="inlineStr">
        <is>
          <t>Não vendido</t>
        </is>
      </c>
      <c r="D67" s="4" t="inlineStr">
        <is>
          <t>8</t>
        </is>
      </c>
      <c r="E67" s="5" t="inlineStr">
        <is>
          <t>550,00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=HYPERLINK("https://www.leilaoonline.net/lote/detalhe/33734", "421")</f>
      </c>
      <c r="B68" s="4" t="s">
        <f>=HYPERLINK("https://www.leilaoonline.net/lote/detalhe/33734", " CD-041-2019- 6 PECAS DIVERSOS; : COTOVELO CATERPILLAR veja descritivo de itens")</f>
      </c>
      <c r="C68" s="4" t="inlineStr">
        <is>
          <t>Não vendido</t>
        </is>
      </c>
      <c r="D68" s="4" t="inlineStr">
        <is>
          <t>3</t>
        </is>
      </c>
      <c r="E68" s="5" t="inlineStr">
        <is>
          <t>400,00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=HYPERLINK("https://www.leilaoonline.net/lote/detalhe/33736", "422")</f>
      </c>
      <c r="B69" s="4" t="s">
        <f>=HYPERLINK("https://www.leilaoonline.net/lote/detalhe/33736", " CD-042-2019 - APROX. 3500 ITENS - GARRA  E OUTROS - veja descritivo de itens")</f>
      </c>
      <c r="C69" s="4" t="inlineStr">
        <is>
          <t>Não vendido</t>
        </is>
      </c>
      <c r="D69" s="4" t="inlineStr">
        <is>
          <t>4</t>
        </is>
      </c>
      <c r="E69" s="5" t="inlineStr">
        <is>
          <t>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=HYPERLINK("https://www.leilaoonline.net/lote/detalhe/33738", "424")</f>
      </c>
      <c r="B70" s="4" t="s">
        <f>=HYPERLINK("https://www.leilaoonline.net/lote/detalhe/33738", " CD-044-2019- APROX. 800 ITENS - MOLA, SAPATILHA PROTETORA CABO AÇO - veja descritivo de itens")</f>
      </c>
      <c r="C70" s="4" t="inlineStr">
        <is>
          <t>Vendido</t>
        </is>
      </c>
      <c r="D70" s="4" t="inlineStr">
        <is>
          <t>4</t>
        </is>
      </c>
      <c r="E70" s="5" t="inlineStr">
        <is>
          <t>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=HYPERLINK("https://www.leilaoonline.net/lote/detalhe/33737", "425")</f>
      </c>
      <c r="B71" s="4" t="s">
        <f>=HYPERLINK("https://www.leilaoonline.net/lote/detalhe/33737", " CD-045-2019 - 89 ITENS- CAIXA ROLAMENTO; , ROLAMENTO ESFERAS - veja descritivo de itens")</f>
      </c>
      <c r="C71" s="4" t="inlineStr">
        <is>
          <t>Vendido</t>
        </is>
      </c>
      <c r="D71" s="4" t="inlineStr">
        <is>
          <t>8</t>
        </is>
      </c>
      <c r="E71" s="5" t="inlineStr">
        <is>
          <t>1.600,00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=HYPERLINK("https://www.leilaoonline.net/lote/detalhe/33739", "426")</f>
      </c>
      <c r="B72" s="4" t="s">
        <f>=HYPERLINK("https://www.leilaoonline.net/lote/detalhe/33739", " CD-046-2019- 240 ITENS - REPARO COMPONENTE,GAXETA,,- veja descritivo de itens")</f>
      </c>
      <c r="C72" s="4" t="inlineStr">
        <is>
          <t>Não vendido</t>
        </is>
      </c>
      <c r="D72" s="4" t="inlineStr">
        <is>
          <t>4</t>
        </is>
      </c>
      <c r="E72" s="5" t="inlineStr">
        <is>
          <t>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=HYPERLINK("https://www.leilaoonline.net/lote/detalhe/33740", "427")</f>
      </c>
      <c r="B73" s="4" t="s">
        <f>=HYPERLINK("https://www.leilaoonline.net/lote/detalhe/33740", " CD-048-2019- 340 ITENS - PLACA ESPELHO, CJ - veja descritivo de itens")</f>
      </c>
      <c r="C73" s="4" t="inlineStr">
        <is>
          <t>Não vendido</t>
        </is>
      </c>
      <c r="D73" s="4" t="inlineStr">
        <is>
          <t>2</t>
        </is>
      </c>
      <c r="E73" s="5" t="inlineStr">
        <is>
          <t>500,00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=HYPERLINK("https://www.leilaoonline.net/lote/detalhe/33858", "428")</f>
      </c>
      <c r="B74" s="4" t="s">
        <f>=HYPERLINK("https://www.leilaoonline.net/lote/detalhe/33858", " CKS-077-2019-100 ITENS- ACCESS POINT AIRONET, - veja descritivo de itens")</f>
      </c>
      <c r="C74" s="4" t="inlineStr">
        <is>
          <t>Não vendido</t>
        </is>
      </c>
      <c r="D74" s="4" t="inlineStr">
        <is>
          <t>32</t>
        </is>
      </c>
      <c r="E74" s="5" t="inlineStr">
        <is>
          <t>5.800,00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=HYPERLINK("https://www.leilaoonline.net/lote/detalhe/33859", "429")</f>
      </c>
      <c r="B75" s="4" t="s">
        <f>=HYPERLINK("https://www.leilaoonline.net/lote/detalhe/33859", " CKS-079-2019- 22 PCS Telefones Analógicos Intelbras TC20 preto, usados - veja descritivo de itens")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=HYPERLINK("https://www.leilaoonline.net/lote/detalhe/33855", "430")</f>
      </c>
      <c r="B76" s="4" t="s">
        <f>=HYPERLINK("https://www.leilaoonline.net/lote/detalhe/33855", " CKS-080-2019- APROX. 1.704 ITENS- ESPAÇADOR E OUTROS - veja descritivo de itens")</f>
      </c>
      <c r="C76" s="4" t="inlineStr">
        <is>
          <t>Vendido</t>
        </is>
      </c>
      <c r="D76" s="4" t="inlineStr">
        <is>
          <t>27</t>
        </is>
      </c>
      <c r="E76" s="5" t="inlineStr">
        <is>
          <t>4.950,00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=HYPERLINK("https://www.leilaoonline.net/lote/detalhe/33854", "431")</f>
      </c>
      <c r="B77" s="4" t="s">
        <f>=HYPERLINK("https://www.leilaoonline.net/lote/detalhe/33854", " CKS-MRO-074-2019-365 ITENS-ELEMENTO FILTRO FLUIDO, TELA CEGA - veja descritivo de itens")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550,00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=HYPERLINK("https://www.leilaoonline.net/lote/detalhe/33856", "432")</f>
      </c>
      <c r="B78" s="4" t="s">
        <f>=HYPERLINK("https://www.leilaoonline.net/lote/detalhe/33856", " CKS-MRO-075-2019- 54 ITENS- MODULO; DESIGNACAO, RELE; TERMICO - veja descritivo de itens")</f>
      </c>
      <c r="C78" s="4" t="inlineStr">
        <is>
          <t>Vendido</t>
        </is>
      </c>
      <c r="D78" s="4" t="inlineStr">
        <is>
          <t>22</t>
        </is>
      </c>
      <c r="E78" s="5" t="inlineStr">
        <is>
          <t>4.950,00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=HYPERLINK("https://www.leilaoonline.net/lote/detalhe/33839", "433")</f>
      </c>
      <c r="B79" s="4" t="s">
        <f>=HYPERLINK("https://www.leilaoonline.net/lote/detalhe/33839", " FAB-004-2019 - 7 ITENS - PROTETOR COMPONENTE,BALLUFF; FERTECO - veja descritivo de itens")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=HYPERLINK("https://www.leilaoonline.net/lote/detalhe/33840", "434")</f>
      </c>
      <c r="B80" s="4" t="s">
        <f>=HYPERLINK("https://www.leilaoonline.net/lote/detalhe/33840", " GOV-037-2019 - 121 ITENS -DUTO COMPONENTE, BARRA TRAVAMENTO - veja descritivo de itens")</f>
      </c>
      <c r="C80" s="4" t="inlineStr">
        <is>
          <t>Vendido</t>
        </is>
      </c>
      <c r="D80" s="4" t="inlineStr">
        <is>
          <t>2</t>
        </is>
      </c>
      <c r="E80" s="5" t="inlineStr">
        <is>
          <t>440,00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=HYPERLINK("https://www.leilaoonline.net/lote/detalhe/33841", "435")</f>
      </c>
      <c r="B81" s="4" t="s">
        <f>=HYPERLINK("https://www.leilaoonline.net/lote/detalhe/33841", " GOV-039-2019 - 25 ITENS - FERRAMENTA SOCA; CONJUNTO MOTOR - veja descritivo de itens")</f>
      </c>
      <c r="C81" s="4" t="inlineStr">
        <is>
          <t>Vendido</t>
        </is>
      </c>
      <c r="D81" s="4" t="inlineStr">
        <is>
          <t>9</t>
        </is>
      </c>
      <c r="E81" s="5" t="inlineStr">
        <is>
          <t>1.750,00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=HYPERLINK("https://www.leilaoonline.net/lote/detalhe/33847", "436")</f>
      </c>
      <c r="B82" s="4" t="s">
        <f>=HYPERLINK("https://www.leilaoonline.net/lote/detalhe/33847", " GOV-040-2019-04 CADEIRAS DE ESCRITORIO ESTOFADO - veja descritivo de itens")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=HYPERLINK("https://www.leilaoonline.net/lote/detalhe/33853", "437")</f>
      </c>
      <c r="B83" s="4" t="s">
        <f>=HYPERLINK("https://www.leilaoonline.net/lote/detalhe/33853", " GOV-041-2019- 05 CADEIRAS DE ESCRITORIO ESTOFADO - veja descritivo de itens")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=HYPERLINK("https://www.leilaoonline.net/lote/detalhe/33851", "438")</f>
      </c>
      <c r="B84" s="4" t="s">
        <f>=HYPERLINK("https://www.leilaoonline.net/lote/detalhe/33851", " GOV-043-2019- 20 ITENS - FILTRO FLUIDO; TIPO FLUIDO: AR; ALTURA")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=HYPERLINK("https://www.leilaoonline.net/lote/detalhe/33842", "439")</f>
      </c>
      <c r="B85" s="4" t="s">
        <f>=HYPERLINK("https://www.leilaoonline.net/lote/detalhe/33842", " ITA-073-2019 - 487 ITENS - LUMINÁRIAS GRANDE DIVERSAS - veja descritivo de itens")</f>
      </c>
      <c r="C85" s="4" t="inlineStr">
        <is>
          <t>Não vendido</t>
        </is>
      </c>
      <c r="D85" s="4" t="inlineStr">
        <is>
          <t>5</t>
        </is>
      </c>
      <c r="E85" s="5" t="inlineStr">
        <is>
          <t>300,00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=HYPERLINK("https://www.leilaoonline.net/lote/detalhe/33759", "440")</f>
      </c>
      <c r="B86" s="4" t="s">
        <f>=HYPERLINK("https://www.leilaoonline.net/lote/detalhe/33759", " GOV-035-2019 - TURBINA VACUO - CRI700 - ANO: 2012")</f>
      </c>
      <c r="C86" s="4" t="inlineStr">
        <is>
          <t>Não vendido</t>
        </is>
      </c>
      <c r="D86" s="4" t="inlineStr">
        <is>
          <t>5</t>
        </is>
      </c>
      <c r="E86" s="5" t="inlineStr">
        <is>
          <t>300,00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=HYPERLINK("https://www.leilaoonline.net/lote/detalhe/33821", "441")</f>
      </c>
      <c r="B87" s="4" t="s">
        <f>=HYPERLINK("https://www.leilaoonline.net/lote/detalhe/33821", "SLB-032-2019 - 440 ITENS - CILINDROS ANÉL - veja descritivo de itens")</f>
      </c>
      <c r="C87" s="4" t="inlineStr">
        <is>
          <t>Não vendido</t>
        </is>
      </c>
      <c r="D87" s="4" t="inlineStr">
        <is>
          <t>5</t>
        </is>
      </c>
      <c r="E87" s="5" t="inlineStr">
        <is>
          <t>400,00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=HYPERLINK("https://www.leilaoonline.net/lote/detalhe/33849", "442")</f>
      </c>
      <c r="B88" s="4" t="s">
        <f>=HYPERLINK("https://www.leilaoonline.net/lote/detalhe/33849", " ITA-095-2019-24 ITENS- FRITADEIRA ELETRICA, CAFETEIRA INDUSTRIAL - veja descritivo de itens")</f>
      </c>
      <c r="C88" s="4" t="inlineStr">
        <is>
          <t>Não vendido</t>
        </is>
      </c>
      <c r="D88" s="4" t="inlineStr">
        <is>
          <t>4</t>
        </is>
      </c>
      <c r="E88" s="5" t="inlineStr">
        <is>
          <t>1.000,00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=HYPERLINK("https://www.leilaoonline.net/lote/detalhe/33848", "443")</f>
      </c>
      <c r="B89" s="4" t="s">
        <f>=HYPERLINK("https://www.leilaoonline.net/lote/detalhe/33848", " ITA-097-2019- 160 ITENS- PORTA E JANELA DE ALUMÍNIO - veja descritivo de itens")</f>
      </c>
      <c r="C89" s="4" t="inlineStr">
        <is>
          <t>Não vendido</t>
        </is>
      </c>
      <c r="D89" s="4" t="inlineStr">
        <is>
          <t>27</t>
        </is>
      </c>
      <c r="E89" s="5" t="inlineStr">
        <is>
          <t>5.500,00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=HYPERLINK("https://www.leilaoonline.net/lote/detalhe/33850", "445")</f>
      </c>
      <c r="B90" s="4" t="s">
        <f>=HYPERLINK("https://www.leilaoonline.net/lote/detalhe/33850", " MCR-128-2019-APROX. 714 ITENS DIVERSOS- FUSIVEL,DISJUNTOR, PARAFUSO,,,- veja descritivo de itens")</f>
      </c>
      <c r="C90" s="4" t="inlineStr">
        <is>
          <t>Não vendido</t>
        </is>
      </c>
      <c r="D90" s="4" t="inlineStr">
        <is>
          <t>3</t>
        </is>
      </c>
      <c r="E90" s="5" t="inlineStr">
        <is>
          <t>200,00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=HYPERLINK("https://www.leilaoonline.net/lote/detalhe/33852", "446")</f>
      </c>
      <c r="B91" s="4" t="s">
        <f>=HYPERLINK("https://www.leilaoonline.net/lote/detalhe/33852", " MCR-129-2019- 128 ITENS DIVERSOS- RASPADOR, ROLETE, VALVULAS - veja descritivo de itens")</f>
      </c>
      <c r="C91" s="4" t="inlineStr">
        <is>
          <t>Não vendido</t>
        </is>
      </c>
      <c r="D91" s="4" t="inlineStr">
        <is>
          <t>3</t>
        </is>
      </c>
      <c r="E91" s="5" t="inlineStr">
        <is>
          <t>300,00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=HYPERLINK("https://www.leilaoonline.net/lote/detalhe/33843", "447")</f>
      </c>
      <c r="B92" s="4" t="s">
        <f>=HYPERLINK("https://www.leilaoonline.net/lote/detalhe/33843", " MCR-130-2019-80 ITENS - CAVALETE,MOLA, PORCA - veja descritivo de itens")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=HYPERLINK("https://www.leilaoonline.net/lote/detalhe/33891", "448")</f>
      </c>
      <c r="B93" s="4" t="s">
        <f>=HYPERLINK("https://www.leilaoonline.net/lote/detalhe/33891", " MCR-131-2019-12 ITENS- RESIST ELÉTRICA DIVERSAS - veja descritivo de itens")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550,00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=HYPERLINK("https://www.leilaoonline.net/lote/detalhe/33887", "449")</f>
      </c>
      <c r="B94" s="4" t="s">
        <f>=HYPERLINK("https://www.leilaoonline.net/lote/detalhe/33887", " MCR-132-2019 - 60 ITENS - ALCA;COMPLETA;BOMBA,APERTA GAXETA P/BOMBA - veja descritivo de itens")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550,00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=HYPERLINK("https://www.leilaoonline.net/lote/detalhe/33716", "450")</f>
      </c>
      <c r="B95" s="4" t="s">
        <f>=HYPERLINK("https://www.leilaoonline.net/lote/detalhe/33716", " CD-003-2019 - APROX. 855 ITENS - PINO, CHUMBADOR E OUTROS - veja descritivo de itens")</f>
      </c>
      <c r="C95" s="4" t="inlineStr">
        <is>
          <t>Vendido</t>
        </is>
      </c>
      <c r="D95" s="4" t="inlineStr">
        <is>
          <t>2</t>
        </is>
      </c>
      <c r="E95" s="5" t="inlineStr">
        <is>
          <t>700,00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=HYPERLINK("https://www.leilaoonline.net/lote/detalhe/33715", "451")</f>
      </c>
      <c r="B96" s="4" t="s">
        <f>=HYPERLINK("https://www.leilaoonline.net/lote/detalhe/33715", " CD-004-2019 - 83 ITENS - PENEIRAS E OUTROS - veja descritivo de itens")</f>
      </c>
      <c r="C96" s="4" t="inlineStr">
        <is>
          <t>Vendido</t>
        </is>
      </c>
      <c r="D96" s="4" t="inlineStr">
        <is>
          <t>1</t>
        </is>
      </c>
      <c r="E96" s="5" t="inlineStr">
        <is>
          <t>200,00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=HYPERLINK("https://www.leilaoonline.net/lote/detalhe/33726", "452")</f>
      </c>
      <c r="B97" s="4" t="s">
        <f>=HYPERLINK("https://www.leilaoonline.net/lote/detalhe/33726", " CD-010-2019-  APROX. 800 ITENS - SEDE VÁLVULA, DIAFRAGMA E OUTROS - veja descritivo de itens")</f>
      </c>
      <c r="C97" s="4" t="inlineStr">
        <is>
          <t>Vendido</t>
        </is>
      </c>
      <c r="D97" s="4" t="inlineStr">
        <is>
          <t>3</t>
        </is>
      </c>
      <c r="E97" s="5" t="inlineStr">
        <is>
          <t>300,00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=HYPERLINK("https://www.leilaoonline.net/lote/detalhe/33717", "453")</f>
      </c>
      <c r="B98" s="4" t="s">
        <f>=HYPERLINK("https://www.leilaoonline.net/lote/detalhe/33717", " CD-011-2019 - APROX. 1.262 ITENS -  RETENTOR VEDAÇÃO, ANEL COMPONENTE - veja descritivo de itens")</f>
      </c>
      <c r="C98" s="4" t="inlineStr">
        <is>
          <t>Vendido</t>
        </is>
      </c>
      <c r="D98" s="4" t="inlineStr">
        <is>
          <t>5</t>
        </is>
      </c>
      <c r="E98" s="5" t="inlineStr">
        <is>
          <t>1.150,00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=HYPERLINK("https://www.leilaoonline.net/lote/detalhe/33733", "454")</f>
      </c>
      <c r="B99" s="4" t="s">
        <f>=HYPERLINK("https://www.leilaoonline.net/lote/detalhe/33733", " CD-013-2019 - 150 ITENS - REVESTIMENTO COMPONENTE, PLACAS,,, - veja descritivo de itens")</f>
      </c>
      <c r="C99" s="4" t="inlineStr">
        <is>
          <t>Vendido</t>
        </is>
      </c>
      <c r="D99" s="4" t="inlineStr">
        <is>
          <t>2</t>
        </is>
      </c>
      <c r="E99" s="5" t="inlineStr">
        <is>
          <t>250,00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=HYPERLINK("https://www.leilaoonline.net/lote/detalhe/33885", "455")</f>
      </c>
      <c r="B100" s="4" t="s">
        <f>=HYPERLINK("https://www.leilaoonline.net/lote/detalhe/33885", " MUT-009-2019- 60 ITENS- ABANADEIRA, SINO DESGASTE - veja descritivo de itens")</f>
      </c>
      <c r="C100" s="4" t="inlineStr">
        <is>
          <t>Não vendido</t>
        </is>
      </c>
      <c r="D100" s="4" t="inlineStr">
        <is>
          <t>7</t>
        </is>
      </c>
      <c r="E100" s="5" t="inlineStr">
        <is>
          <t>1.450,00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=HYPERLINK("https://www.leilaoonline.net/lote/detalhe/33881", "456")</f>
      </c>
      <c r="B101" s="4" t="s">
        <f>=HYPERLINK("https://www.leilaoonline.net/lote/detalhe/33881", " SLS-MRO-029-2019- APROX. 2.070 ITENS-AMPARA BALANCO,CHAPA, VOLANTE - veja descritivo de itens")</f>
      </c>
      <c r="C101" s="4" t="inlineStr">
        <is>
          <t>Não vendido</t>
        </is>
      </c>
      <c r="D101" s="4" t="inlineStr">
        <is>
          <t>34</t>
        </is>
      </c>
      <c r="E101" s="5" t="inlineStr">
        <is>
          <t>5.500,00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=HYPERLINK("https://www.leilaoonline.net/lote/detalhe/33882", "457")</f>
      </c>
      <c r="B102" s="4" t="s">
        <f>=HYPERLINK("https://www.leilaoonline.net/lote/detalhe/33882", " SLS-MRO-056-2019-  APROX. 4.257 ITENS- ARRUELA, MOLA E OUTROS - veja descritivo de itens")</f>
      </c>
      <c r="C102" s="4" t="inlineStr">
        <is>
          <t>Não vendido</t>
        </is>
      </c>
      <c r="D102" s="4" t="inlineStr">
        <is>
          <t>15</t>
        </is>
      </c>
      <c r="E102" s="5" t="inlineStr">
        <is>
          <t>2.650,00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=HYPERLINK("https://www.leilaoonline.net/lote/detalhe/33889", "458")</f>
      </c>
      <c r="B103" s="4" t="s">
        <f>=HYPERLINK("https://www.leilaoonline.net/lote/detalhe/33889", " SLS-MRO-057-2019 - APROX. 1.790 ITENS - EIXO, PROTETOR - veja descritivo de itens")</f>
      </c>
      <c r="C103" s="4" t="inlineStr">
        <is>
          <t>Não vendido</t>
        </is>
      </c>
      <c r="D103" s="4" t="inlineStr">
        <is>
          <t>25</t>
        </is>
      </c>
      <c r="E103" s="5" t="inlineStr">
        <is>
          <t>4.150,00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=HYPERLINK("https://www.leilaoonline.net/lote/detalhe/33884", "459")</f>
      </c>
      <c r="B104" s="4" t="s">
        <f>=HYPERLINK("https://www.leilaoonline.net/lote/detalhe/33884", " SLS-MRO-058-2019 -APROX. 570 ITENS- DISCO, POTENCIÔMETRO COMPONENTE...- veja descritivo de itens")</f>
      </c>
      <c r="C104" s="4" t="inlineStr">
        <is>
          <t>Vendido</t>
        </is>
      </c>
      <c r="D104" s="4" t="inlineStr">
        <is>
          <t>24</t>
        </is>
      </c>
      <c r="E104" s="5" t="inlineStr">
        <is>
          <t>4.000,00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=HYPERLINK("https://www.leilaoonline.net/lote/detalhe/33873", "460")</f>
      </c>
      <c r="B105" s="4" t="s">
        <f>=HYPERLINK("https://www.leilaoonline.net/lote/detalhe/33873", "SLB-048-2019 - 80 COLETORES DE DADOS CN50/51 INTERMEC veja descritivo de itens")</f>
      </c>
      <c r="C105" s="4" t="inlineStr">
        <is>
          <t>Não vendido</t>
        </is>
      </c>
      <c r="D105" s="4" t="inlineStr">
        <is>
          <t>38</t>
        </is>
      </c>
      <c r="E105" s="5" t="inlineStr">
        <is>
          <t>4.300,00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=HYPERLINK("https://www.leilaoonline.net/lote/detalhe/33825", "461")</f>
      </c>
      <c r="B106" s="4" t="s">
        <f>=HYPERLINK("https://www.leilaoonline.net/lote/detalhe/33825", "OIA-012-2019 - 28 ITENS PEÇAS E ACESSÓRIOS PARA COMPRESSORES - veja descritivo de itens ")</f>
      </c>
      <c r="C106" s="4" t="inlineStr">
        <is>
          <t>Vendido</t>
        </is>
      </c>
      <c r="D106" s="4" t="inlineStr">
        <is>
          <t>1</t>
        </is>
      </c>
      <c r="E106" s="5" t="inlineStr">
        <is>
          <t>550,00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=HYPERLINK("https://www.leilaoonline.net/lote/detalhe/33835", "462")</f>
      </c>
      <c r="B107" s="4" t="s">
        <f>=HYPERLINK("https://www.leilaoonline.net/lote/detalhe/33835", "MUT-003-2019 - 35 CADEIRAS E 1 MESA")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=HYPERLINK("https://www.leilaoonline.net/lote/detalhe/33836", "463")</f>
      </c>
      <c r="B108" s="4" t="s">
        <f>=HYPERLINK("https://www.leilaoonline.net/lote/detalhe/33836", "MUT-004-2019 - 50 ITENS: ADAPTADOR, PROTETOR DESGASTE... Veja descritivo de itens")</f>
      </c>
      <c r="C108" s="4" t="inlineStr">
        <is>
          <t>Vendido</t>
        </is>
      </c>
      <c r="D108" s="4" t="inlineStr">
        <is>
          <t>6</t>
        </is>
      </c>
      <c r="E108" s="5" t="inlineStr">
        <is>
          <t>1.700,00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=HYPERLINK("https://www.leilaoonline.net/lote/detalhe/33837", "464")</f>
      </c>
      <c r="B109" s="4" t="s">
        <f>=HYPERLINK("https://www.leilaoonline.net/lote/detalhe/33837", "MUT-008-2019 - 23 ITENS: CADEIRAS E ESTAÇÃO EM L, veja descritivo de itens")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=HYPERLINK("https://www.leilaoonline.net/lote/detalhe/33838", "465")</f>
      </c>
      <c r="B110" s="4" t="s">
        <f>=HYPERLINK("https://www.leilaoonline.net/lote/detalhe/33838", "MUT-010-2019 -  27 ITENS: TAMBOR ALOJAMENTO,,, veja descritivo de itens")</f>
      </c>
      <c r="C110" s="4" t="inlineStr">
        <is>
          <t>Vendido</t>
        </is>
      </c>
      <c r="D110" s="4" t="inlineStr">
        <is>
          <t>15</t>
        </is>
      </c>
      <c r="E110" s="5" t="inlineStr">
        <is>
          <t>2.650,00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=HYPERLINK("https://www.leilaoonline.net/lote/detalhe/33861", "466")</f>
      </c>
      <c r="B111" s="4" t="s">
        <f>=HYPERLINK("https://www.leilaoonline.net/lote/detalhe/33861", "OIA-014-2019 - 35 ITENS: COMPONENTES P/ MOTOR BOMBAS, TERMINAIS... veja descritivo de itens ")</f>
      </c>
      <c r="C111" s="4" t="inlineStr">
        <is>
          <t>Não vendido</t>
        </is>
      </c>
      <c r="D111" s="4" t="inlineStr">
        <is>
          <t>6</t>
        </is>
      </c>
      <c r="E111" s="5" t="inlineStr">
        <is>
          <t>1.300,00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=HYPERLINK("https://www.leilaoonline.net/lote/detalhe/33862", "467")</f>
      </c>
      <c r="B112" s="4" t="s">
        <f>=HYPERLINK("https://www.leilaoonline.net/lote/detalhe/33862", "SLB-036-2019 -  37 REVESTIMENTO CILINDRO PLACA POS A MAGOTTEAUX ")</f>
      </c>
      <c r="C112" s="4" t="inlineStr">
        <is>
          <t>Não vendido</t>
        </is>
      </c>
      <c r="D112" s="4" t="inlineStr">
        <is>
          <t>61</t>
        </is>
      </c>
      <c r="E112" s="5" t="inlineStr">
        <is>
          <t>17.000,00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=HYPERLINK("https://www.leilaoonline.net/lote/detalhe/33863", "468")</f>
      </c>
      <c r="B113" s="4" t="s">
        <f>=HYPERLINK("https://www.leilaoonline.net/lote/detalhe/33863", "SLB-037-2019 -  37 REVESTIMENTO CILINDRO PLACA POS A MAGOTTEAUX -")</f>
      </c>
      <c r="C113" s="4" t="inlineStr">
        <is>
          <t>Não vendido</t>
        </is>
      </c>
      <c r="D113" s="4" t="inlineStr">
        <is>
          <t>65</t>
        </is>
      </c>
      <c r="E113" s="5" t="inlineStr">
        <is>
          <t>18.150,00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=HYPERLINK("https://www.leilaoonline.net/lote/detalhe/33864", "469")</f>
      </c>
      <c r="B114" s="4" t="s">
        <f>=HYPERLINK("https://www.leilaoonline.net/lote/detalhe/33864", "SLB-038-2019 -  37 REVESTIMENTO CILINDRO PLACA POS A MAGOTTEAUX -")</f>
      </c>
      <c r="C114" s="4" t="inlineStr">
        <is>
          <t>Não vendido</t>
        </is>
      </c>
      <c r="D114" s="4" t="inlineStr">
        <is>
          <t>61</t>
        </is>
      </c>
      <c r="E114" s="5" t="inlineStr">
        <is>
          <t>17.400,00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=HYPERLINK("https://www.leilaoonline.net/lote/detalhe/33865", "470")</f>
      </c>
      <c r="B115" s="4" t="s">
        <f>=HYPERLINK("https://www.leilaoonline.net/lote/detalhe/33865", "SLB-039-2019 -  37 REVESTIMENTO CILINDRO PLACA POS A MAGOTTEAUX -")</f>
      </c>
      <c r="C115" s="4" t="inlineStr">
        <is>
          <t>Não vendido</t>
        </is>
      </c>
      <c r="D115" s="4" t="inlineStr">
        <is>
          <t>56</t>
        </is>
      </c>
      <c r="E115" s="5" t="inlineStr">
        <is>
          <t>16.550,00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=HYPERLINK("https://www.leilaoonline.net/lote/detalhe/33866", "471")</f>
      </c>
      <c r="B116" s="4" t="s">
        <f>=HYPERLINK("https://www.leilaoonline.net/lote/detalhe/33866", "SLB-040-2019 -  37 REVESTIMENTO CILINDRO PLACA POS A MAGOTTEAUX -")</f>
      </c>
      <c r="C116" s="4" t="inlineStr">
        <is>
          <t>Não vendido</t>
        </is>
      </c>
      <c r="D116" s="4" t="inlineStr">
        <is>
          <t>58</t>
        </is>
      </c>
      <c r="E116" s="5" t="inlineStr">
        <is>
          <t>17.250,00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=HYPERLINK("https://www.leilaoonline.net/lote/detalhe/33867", "472")</f>
      </c>
      <c r="B117" s="4" t="s">
        <f>=HYPERLINK("https://www.leilaoonline.net/lote/detalhe/33867", "SLB-041-2019 -  40 REVESTIMENTO CILINDRO PLACA POS A MAGOTTEAUX -")</f>
      </c>
      <c r="C117" s="4" t="inlineStr">
        <is>
          <t>Não vendido</t>
        </is>
      </c>
      <c r="D117" s="4" t="inlineStr">
        <is>
          <t>63</t>
        </is>
      </c>
      <c r="E117" s="5" t="inlineStr">
        <is>
          <t>18.200,00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=HYPERLINK("https://www.leilaoonline.net/lote/detalhe/33868", "473")</f>
      </c>
      <c r="B118" s="4" t="s">
        <f>=HYPERLINK("https://www.leilaoonline.net/lote/detalhe/33868", "SLB-042-2019 -  35 REVESTIMENTO CILINDRO PLACA POS A MAGOTTEAUX -")</f>
      </c>
      <c r="C118" s="4" t="inlineStr">
        <is>
          <t>Não vendido</t>
        </is>
      </c>
      <c r="D118" s="4" t="inlineStr">
        <is>
          <t>60</t>
        </is>
      </c>
      <c r="E118" s="5" t="inlineStr">
        <is>
          <t>17.950,00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=HYPERLINK("https://www.leilaoonline.net/lote/detalhe/33869", "474")</f>
      </c>
      <c r="B119" s="4" t="s">
        <f>=HYPERLINK("https://www.leilaoonline.net/lote/detalhe/33869", "SLB-043-2019 -  35 REVESTIMENTO CILINDRO PLACA POS A MAGOTTEAUX -")</f>
      </c>
      <c r="C119" s="4" t="inlineStr">
        <is>
          <t>Não vendido</t>
        </is>
      </c>
      <c r="D119" s="4" t="inlineStr">
        <is>
          <t>54</t>
        </is>
      </c>
      <c r="E119" s="5" t="inlineStr">
        <is>
          <t>16.450,00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=HYPERLINK("https://www.leilaoonline.net/lote/detalhe/33870", "475")</f>
      </c>
      <c r="B120" s="4" t="s">
        <f>=HYPERLINK("https://www.leilaoonline.net/lote/detalhe/33870", "SLB-044-2019 -  32 REVESTIMENTO CILINDRO PLACA POS A MAGOTTEAUX -")</f>
      </c>
      <c r="C120" s="4" t="inlineStr">
        <is>
          <t>Não vendido</t>
        </is>
      </c>
      <c r="D120" s="4" t="inlineStr">
        <is>
          <t>57</t>
        </is>
      </c>
      <c r="E120" s="5" t="inlineStr">
        <is>
          <t>16.750,00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=HYPERLINK("https://www.leilaoonline.net/lote/detalhe/33871", "476")</f>
      </c>
      <c r="B121" s="4" t="s">
        <f>=HYPERLINK("https://www.leilaoonline.net/lote/detalhe/33871", "SLB-045-2019 -  32 REVESTIMENTO CILINDRO PLACA POS A MAGOTTEAUX -")</f>
      </c>
      <c r="C121" s="4" t="inlineStr">
        <is>
          <t>Não vendido</t>
        </is>
      </c>
      <c r="D121" s="4" t="inlineStr">
        <is>
          <t>49</t>
        </is>
      </c>
      <c r="E121" s="5" t="inlineStr">
        <is>
          <t>15.050,00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=HYPERLINK("https://www.leilaoonline.net/lote/detalhe/33823", "477")</f>
      </c>
      <c r="B122" s="4" t="s">
        <f>=HYPERLINK("https://www.leilaoonline.net/lote/detalhe/33823", "SLB-034-2019 - 37 REVESTIMENTO CILINDRO PLACA POS A MAGOTTEAUX - cod sap 35001571")</f>
      </c>
      <c r="C122" s="4" t="inlineStr">
        <is>
          <t>Não vendido</t>
        </is>
      </c>
      <c r="D122" s="4" t="inlineStr">
        <is>
          <t>63</t>
        </is>
      </c>
      <c r="E122" s="5" t="inlineStr">
        <is>
          <t>17.750,00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=HYPERLINK("https://www.leilaoonline.net/lote/detalhe/33822", "478")</f>
      </c>
      <c r="B123" s="4" t="s">
        <f>=HYPERLINK("https://www.leilaoonline.net/lote/detalhe/33822", "SLB-033-2019 - 37 REVESTIMENTO CILINDRO PLACA POS A MAGOTTEAUX - cod sap 35001572")</f>
      </c>
      <c r="C123" s="4" t="inlineStr">
        <is>
          <t>Não vendido</t>
        </is>
      </c>
      <c r="D123" s="4" t="inlineStr">
        <is>
          <t>62</t>
        </is>
      </c>
      <c r="E123" s="5" t="inlineStr">
        <is>
          <t>17.500,00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=HYPERLINK("https://www.leilaoonline.net/lote/detalhe/33824", "479")</f>
      </c>
      <c r="B124" s="4" t="s">
        <f>=HYPERLINK("https://www.leilaoonline.net/lote/detalhe/33824", "SLB-035-2019 - 37 REVESTIMENTO CILINDRO PLACA POS A MAGOTTEAUX")</f>
      </c>
      <c r="C124" s="4" t="inlineStr">
        <is>
          <t>Não vendido</t>
        </is>
      </c>
      <c r="D124" s="4" t="inlineStr">
        <is>
          <t>62</t>
        </is>
      </c>
      <c r="E124" s="5" t="inlineStr">
        <is>
          <t>17.950,00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=HYPERLINK("https://www.leilaoonline.net/lote/detalhe/33878", "480")</f>
      </c>
      <c r="B125" s="4" t="s">
        <f>=HYPERLINK("https://www.leilaoonline.net/lote/detalhe/33878", "082-1453-2019 - 5 APARELHO TELEF DIGITAL SIEMENS")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=HYPERLINK("https://www.leilaoonline.net/lote/detalhe/33890", "483")</f>
      </c>
      <c r="B126" s="4" t="s">
        <f>=HYPERLINK("https://www.leilaoonline.net/lote/detalhe/33890", " SLS-MRO-059-2019- 260 ITENS- DUTO COMPONENTE - VEJA DESCRITIVO DE ITENS")</f>
      </c>
      <c r="C126" s="4" t="inlineStr">
        <is>
          <t>Não vendido</t>
        </is>
      </c>
      <c r="D126" s="4" t="inlineStr">
        <is>
          <t>1</t>
        </is>
      </c>
      <c r="E126" s="5" t="inlineStr">
        <is>
          <t>200,00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=HYPERLINK("https://www.leilaoonline.net/lote/detalhe/33888", "484")</f>
      </c>
      <c r="B127" s="4" t="s">
        <f>=HYPERLINK("https://www.leilaoonline.net/lote/detalhe/33888", " SLS-MRO-060-2019-230 ITENS- TUBO,GUIA COMPONENTE COMANDO VÁLVULA - veja descritivo de itens")</f>
      </c>
      <c r="C127" s="4" t="inlineStr">
        <is>
          <t>Não vendido</t>
        </is>
      </c>
      <c r="D127" s="4" t="inlineStr">
        <is>
          <t>2</t>
        </is>
      </c>
      <c r="E127" s="5" t="inlineStr">
        <is>
          <t>250,00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=HYPERLINK("https://www.leilaoonline.net/lote/detalhe/33883", "485")</f>
      </c>
      <c r="B128" s="4" t="s">
        <f>=HYPERLINK("https://www.leilaoonline.net/lote/detalhe/33883", " SLS-MROZIPI-003-2019-130 ITENS-RACK MAT,MODULO ELETRÕNICO E OUTROS - veja descritivo de itens")</f>
      </c>
      <c r="C128" s="4" t="inlineStr">
        <is>
          <t>Não vendido</t>
        </is>
      </c>
      <c r="D128" s="4" t="inlineStr">
        <is>
          <t>25</t>
        </is>
      </c>
      <c r="E128" s="5" t="inlineStr">
        <is>
          <t>5.650,00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=HYPERLINK("https://www.leilaoonline.net/lote/detalhe/33886", "486")</f>
      </c>
      <c r="B129" s="4" t="s">
        <f>=HYPERLINK("https://www.leilaoonline.net/lote/detalhe/33886", " SSG-008-2019-MRO - 16 ITENS - ADAPTADOR,GERADOR COMPONENTE- veja descritivo de itens")</f>
      </c>
      <c r="C129" s="4" t="inlineStr">
        <is>
          <t>Não vendido</t>
        </is>
      </c>
      <c r="D129" s="4" t="inlineStr">
        <is>
          <t>2</t>
        </is>
      </c>
      <c r="E129" s="5" t="inlineStr">
        <is>
          <t>150,00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=HYPERLINK("https://www.leilaoonline.net/lote/detalhe/34315", "487")</f>
      </c>
      <c r="B130" s="4" t="s">
        <f>=HYPERLINK("https://www.leilaoonline.net/lote/detalhe/34315", " BRU-CA01BAI-2019 -01-GUARITA TRANSPORTAVEL EM FIBRA DE VIDRO")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750,00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=HYPERLINK("https://www.leilaoonline.net/lote/detalhe/33807", "488")</f>
      </c>
      <c r="B131" s="4" t="s">
        <f>=HYPERLINK("https://www.leilaoonline.net/lote/detalhe/33807", "SLB-046-2019 - 2 CONTAINER 6 E 3 METROS")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2.750,00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=HYPERLINK("https://www.leilaoonline.net/lote/detalhe/34319", "491")</f>
      </c>
      <c r="B132" s="4" t="s">
        <f>=HYPERLINK("https://www.leilaoonline.net/lote/detalhe/34319", " CD-029-2019-109  ITENS - BORRACHA PORTA TRASEIRA, DIAFRAGMA COMPONENTE E OUTROS - VEJA DESCRITIVO DE ITENS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550,00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=HYPERLINK("https://www.leilaoonline.net/lote/detalhe/34316", "492")</f>
      </c>
      <c r="B133" s="4" t="s">
        <f>=HYPERLINK("https://www.leilaoonline.net/lote/detalhe/34316", " CD-030-2019 - 214 ITENS -GRADE ELASTICA,MOLA COMPONENTE, RETENTOR VEDACAO; E OUTROS - VEJA DESCRITIVO DE ITENS ")</f>
      </c>
      <c r="C133" s="4" t="inlineStr">
        <is>
          <t>Vendido</t>
        </is>
      </c>
      <c r="D133" s="4" t="inlineStr">
        <is>
          <t>11</t>
        </is>
      </c>
      <c r="E133" s="5" t="inlineStr">
        <is>
          <t>2.050,00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=HYPERLINK("https://www.leilaoonline.net/lote/detalhe/34321", "493")</f>
      </c>
      <c r="B134" s="4" t="s">
        <f>=HYPERLINK("https://www.leilaoonline.net/lote/detalhe/34321", " CD-047-2019- APROX. 4.998 ITENS- BARRA ROSCADA ACO INOX, VALVULA HIDR ALIVIO PRESSAO, SPIGAO MANGUEIRA E OUTROS - VEJA DECRITIVI DE ITENS ")</f>
      </c>
      <c r="C134" s="4" t="inlineStr">
        <is>
          <t>Vendido</t>
        </is>
      </c>
      <c r="D134" s="4" t="inlineStr">
        <is>
          <t>2</t>
        </is>
      </c>
      <c r="E134" s="5" t="inlineStr">
        <is>
          <t>700,00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=HYPERLINK("https://www.leilaoonline.net/lote/detalhe/34318", "494")</f>
      </c>
      <c r="B135" s="4" t="s">
        <f>=HYPERLINK("https://www.leilaoonline.net/lote/detalhe/34318", " CD-050-2019- APROX. 527 ITENS- MANGUEIRA MONTADA NAO METALICA,TERMINAL MANGUEIRA E OUTROS - VEJA DECSRITIVO DE ITENS")</f>
      </c>
      <c r="C135" s="4" t="inlineStr">
        <is>
          <t>Não vendido</t>
        </is>
      </c>
      <c r="D135" s="4" t="inlineStr">
        <is>
          <t>2</t>
        </is>
      </c>
      <c r="E135" s="5" t="inlineStr">
        <is>
          <t>700,00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=HYPERLINK("https://www.leilaoonline.net/lote/detalhe/34317", "495")</f>
      </c>
      <c r="B136" s="4" t="s">
        <f>=HYPERLINK("https://www.leilaoonline.net/lote/detalhe/34317", " CD-051-2019- APROX. 591 ITENS - TIRA ACABAMENTO CORREIA TRANSPORT,SUPORTE COMPONENTE- E OUTROS VEJA DESCRITIVO DE ITENS ")</f>
      </c>
      <c r="C136" s="4" t="inlineStr">
        <is>
          <t>Vendido</t>
        </is>
      </c>
      <c r="D136" s="4" t="inlineStr">
        <is>
          <t>3</t>
        </is>
      </c>
      <c r="E136" s="5" t="inlineStr">
        <is>
          <t>1.000,00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=HYPERLINK("https://www.leilaoonline.net/lote/detalhe/34322", "496")</f>
      </c>
      <c r="B137" s="4" t="s">
        <f>=HYPERLINK("https://www.leilaoonline.net/lote/detalhe/34322", " CKS-082-2019 - 01 FREEZER VERTICAL INOX BRASTEMP, MODELO: BVR28GRANA TENSÃO 127V POTÊNCIA, REFRIGERADOR BOSCH 445L, MODELO: SPACE REBS490FF ANO: 2011 TENSÃO 127V POTÊNCIA")</f>
      </c>
      <c r="C137" s="4" t="inlineStr">
        <is>
          <t>Não vendido</t>
        </is>
      </c>
      <c r="D137" s="4" t="inlineStr">
        <is>
          <t>4</t>
        </is>
      </c>
      <c r="E137" s="5" t="inlineStr">
        <is>
          <t>1.300,00</t>
        </is>
      </c>
      <c r="F137" s="4" t="inlineStr">
        <is>
          <t>150.00</t>
        </is>
      </c>
    </row>
    <row collapsed="false" customFormat="false" customHeight="false" hidden="false" ht="12.1" outlineLevel="0" r="138">
      <c r="A138" s="5" t="s">
        <f>=HYPERLINK("https://www.leilaoonline.net/lote/detalhe/34325", "497")</f>
      </c>
      <c r="B138" s="4" t="s">
        <f>=HYPERLINK("https://www.leilaoonline.net/lote/detalhe/34325", " CD-052-2019 - 21 ITENS - CUNHA COMPONENTE,TAMPA COMPONENTE; APLICAÇÃO E OUTROS - VEJA DESCRITIVO DE ITENS 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850,00</t>
        </is>
      </c>
      <c r="F138" s="4" t="inlineStr">
        <is>
          <t>150.00</t>
        </is>
      </c>
    </row>
    <row collapsed="false" customFormat="false" customHeight="false" hidden="false" ht="12.1" outlineLevel="0" r="139">
      <c r="A139" s="5" t="s">
        <f>=HYPERLINK("https://www.leilaoonline.net/lote/detalhe/34326", "498")</f>
      </c>
      <c r="B139" s="4" t="s">
        <f>=HYPERLINK("https://www.leilaoonline.net/lote/detalhe/34326", " CD-053-2019-45 ITENS - CABO ACELERADOR; APLICACAO: VEICULO CAMINHONETE, CABO COMPONENTE; - VEJA DESCRITIVO DE ITENS ")</f>
      </c>
      <c r="C139" s="4" t="inlineStr">
        <is>
          <t>Vendido</t>
        </is>
      </c>
      <c r="D139" s="4" t="inlineStr">
        <is>
          <t>2</t>
        </is>
      </c>
      <c r="E139" s="5" t="inlineStr">
        <is>
          <t>1.000,00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=HYPERLINK("https://www.leilaoonline.net/lote/detalhe/34338", "499")</f>
      </c>
      <c r="B140" s="4" t="s">
        <f>=HYPERLINK("https://www.leilaoonline.net/lote/detalhe/34338", " CKS-081-2019- 169 PÇS- Móveis e utensílios,Cadeiras de restaurante usadas")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750,00</t>
        </is>
      </c>
      <c r="F140" s="4" t="inlineStr">
        <is>
          <t>150.00</t>
        </is>
      </c>
    </row>
    <row collapsed="false" customFormat="false" customHeight="false" hidden="false" ht="12.1" outlineLevel="0" r="141">
      <c r="A141" s="5" t="s">
        <f>=HYPERLINK("https://www.leilaoonline.net/lote/detalhe/34334", "500")</f>
      </c>
      <c r="B141" s="4" t="s">
        <f>=HYPERLINK("https://www.leilaoonline.net/lote/detalhe/34334", " CKS-083-2019- 8 ITENS- APARELHO TELEFÔNICO SIEMES MODELO OPTIPOINT 500 ADVANCE- VEJA DESCRITIVO DE ITENS  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250,00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=HYPERLINK("https://www.leilaoonline.net/lote/detalhe/34329", "503")</f>
      </c>
      <c r="B142" s="4" t="s">
        <f>=HYPERLINK("https://www.leilaoonline.net/lote/detalhe/34329", " ITA-100-2019- 01 GELADEIRA MARCA DAKO, COR BRANCA, 417 L, 110 V, 01 MAQUINA DE SOLDA - NÃO ESTÁ FUNCIONANDO- ")</f>
      </c>
      <c r="C142" s="4" t="inlineStr">
        <is>
          <t>Vendido</t>
        </is>
      </c>
      <c r="D142" s="4" t="inlineStr">
        <is>
          <t>21</t>
        </is>
      </c>
      <c r="E142" s="5" t="inlineStr">
        <is>
          <t>3.550,00</t>
        </is>
      </c>
      <c r="F142" s="4" t="inlineStr">
        <is>
          <t>150.00</t>
        </is>
      </c>
    </row>
    <row collapsed="false" customFormat="false" customHeight="false" hidden="false" ht="12.1" outlineLevel="0" r="143">
      <c r="A143" s="5" t="s">
        <f>=HYPERLINK("https://www.leilaoonline.net/lote/detalhe/34340", "504")</f>
      </c>
      <c r="B143" s="4" t="s">
        <f>=HYPERLINK("https://www.leilaoonline.net/lote/detalhe/34340", " ITA-102-2019 - 40PÇS -LUMINÁRIA PARA LÂMPADAS TUBO")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750,00</t>
        </is>
      </c>
      <c r="F143" s="4" t="inlineStr">
        <is>
          <t>150.00</t>
        </is>
      </c>
    </row>
    <row collapsed="false" customFormat="false" customHeight="false" hidden="false" ht="12.1" outlineLevel="0" r="144">
      <c r="A144" s="5" t="s">
        <f>=HYPERLINK("https://www.leilaoonline.net/lote/detalhe/34327", "505")</f>
      </c>
      <c r="B144" s="4" t="s">
        <f>=HYPERLINK("https://www.leilaoonline.net/lote/detalhe/34327", " ITA-104-2019 -04 COMPRESSORES DIVERSOS- VEJA DESCRITIVO DE ITENS ")</f>
      </c>
      <c r="C144" s="4" t="inlineStr">
        <is>
          <t>Não vendido</t>
        </is>
      </c>
      <c r="D144" s="4" t="inlineStr">
        <is>
          <t>21</t>
        </is>
      </c>
      <c r="E144" s="5" t="inlineStr">
        <is>
          <t>3.550,00</t>
        </is>
      </c>
      <c r="F144" s="4" t="inlineStr">
        <is>
          <t>150.00</t>
        </is>
      </c>
    </row>
    <row collapsed="false" customFormat="false" customHeight="false" hidden="false" ht="12.1" outlineLevel="0" r="145">
      <c r="A145" s="5" t="s">
        <f>=HYPERLINK("https://www.leilaoonline.net/lote/detalhe/34333", "506")</f>
      </c>
      <c r="B145" s="4" t="s">
        <f>=HYPERLINK("https://www.leilaoonline.net/lote/detalhe/34333", " ITA-105-2019 - 02 UND - APARELHO DE AR CONDICIONADO - SEM GARANTIA DE FUNCIONAMENTO")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550,00</t>
        </is>
      </c>
      <c r="F145" s="4" t="inlineStr">
        <is>
          <t>150.00</t>
        </is>
      </c>
    </row>
    <row collapsed="false" customFormat="false" customHeight="false" hidden="false" ht="12.1" outlineLevel="0" r="146">
      <c r="A146" s="5" t="s">
        <f>=HYPERLINK("https://www.leilaoonline.net/lote/detalhe/34339", "507")</f>
      </c>
      <c r="B146" s="4" t="s">
        <f>=HYPERLINK("https://www.leilaoonline.net/lote/detalhe/34339", " MCR-135-2019- 15 PÇS - ROLO DE CARGA TRANSP;RETORNO;20")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550,00</t>
        </is>
      </c>
      <c r="F146" s="4" t="inlineStr">
        <is>
          <t>150.00</t>
        </is>
      </c>
    </row>
    <row collapsed="false" customFormat="false" customHeight="false" hidden="false" ht="12.1" outlineLevel="0" r="147">
      <c r="A147" s="5" t="s">
        <f>=HYPERLINK("https://www.leilaoonline.net/lote/detalhe/34328", "508")</f>
      </c>
      <c r="B147" s="4" t="s">
        <f>=HYPERLINK("https://www.leilaoonline.net/lote/detalhe/34328", " MCR-136-2019- 25 PCS- TELA PENEIRAMENTO DE POLIURETANO 625M-340M")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550,00</t>
        </is>
      </c>
      <c r="F147" s="4" t="inlineStr">
        <is>
          <t>150.00</t>
        </is>
      </c>
    </row>
    <row collapsed="false" customFormat="false" customHeight="false" hidden="false" ht="12.1" outlineLevel="0" r="148">
      <c r="A148" s="5" t="s">
        <f>=HYPERLINK("https://www.leilaoonline.net/lote/detalhe/34332", "509")</f>
      </c>
      <c r="B148" s="4" t="s">
        <f>=HYPERLINK("https://www.leilaoonline.net/lote/detalhe/34332", " MCR-137-2019- 43 ITENS - CILINDRO PNEUM, ANEL RETEN E OUTROS - VEJA DESCRITIVO DE ITENS ")</f>
      </c>
      <c r="C148" s="4" t="inlineStr">
        <is>
          <t>Não vendido</t>
        </is>
      </c>
      <c r="D148" s="4" t="inlineStr">
        <is>
          <t>1</t>
        </is>
      </c>
      <c r="E148" s="5" t="inlineStr">
        <is>
          <t>550,00</t>
        </is>
      </c>
      <c r="F148" s="4" t="inlineStr">
        <is>
          <t>150.00</t>
        </is>
      </c>
    </row>
    <row collapsed="false" customFormat="false" customHeight="false" hidden="false" ht="12.1" outlineLevel="0" r="149">
      <c r="A149" s="5" t="s">
        <f>=HYPERLINK("https://www.leilaoonline.net/lote/detalhe/34337", "510")</f>
      </c>
      <c r="B149" s="4" t="s">
        <f>=HYPERLINK("https://www.leilaoonline.net/lote/detalhe/34337", " MCR-138-2019- 02 BOMBAS CENTRALIZADAS TAMROCK")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550,00</t>
        </is>
      </c>
      <c r="F149" s="4" t="inlineStr">
        <is>
          <t>150.00</t>
        </is>
      </c>
    </row>
    <row collapsed="false" customFormat="false" customHeight="false" hidden="false" ht="12.1" outlineLevel="0" r="150">
      <c r="A150" s="5" t="s">
        <f>=HYPERLINK("https://www.leilaoonline.net/lote/detalhe/34331", "511")</f>
      </c>
      <c r="B150" s="4" t="s">
        <f>=HYPERLINK("https://www.leilaoonline.net/lote/detalhe/34331", " MCR-139-2019- 117 PCS - TELA;625MM;320MM")</f>
      </c>
      <c r="C150" s="4" t="inlineStr">
        <is>
          <t>Não vendido</t>
        </is>
      </c>
      <c r="D150" s="4" t="inlineStr">
        <is>
          <t>1</t>
        </is>
      </c>
      <c r="E150" s="5" t="inlineStr">
        <is>
          <t>550,00</t>
        </is>
      </c>
      <c r="F150" s="4" t="inlineStr">
        <is>
          <t>150.00</t>
        </is>
      </c>
    </row>
    <row collapsed="false" customFormat="false" customHeight="false" hidden="false" ht="12.1" outlineLevel="0" r="151">
      <c r="A151" s="5" t="s">
        <f>=HYPERLINK("https://www.leilaoonline.net/lote/detalhe/34336", "512")</f>
      </c>
      <c r="B151" s="4" t="s">
        <f>=HYPERLINK("https://www.leilaoonline.net/lote/detalhe/34336", " MCR-141-2019- APROX. 601 ITENS- FILTRO TRANSMISSAO, FILTRO BLINDADO HIDRAULICO E OUTROS - VEJA DESCRITI VO DE ITENS ")</f>
      </c>
      <c r="C151" s="4" t="inlineStr">
        <is>
          <t>Não vendido</t>
        </is>
      </c>
      <c r="D151" s="4" t="inlineStr">
        <is>
          <t>1</t>
        </is>
      </c>
      <c r="E151" s="5" t="inlineStr">
        <is>
          <t>550,00</t>
        </is>
      </c>
      <c r="F151" s="4" t="inlineStr">
        <is>
          <t>150.00</t>
        </is>
      </c>
    </row>
    <row collapsed="false" customFormat="false" customHeight="false" hidden="false" ht="12.1" outlineLevel="0" r="152">
      <c r="A152" s="5" t="s">
        <f>=HYPERLINK("https://www.leilaoonline.net/lote/detalhe/34335", "513")</f>
      </c>
      <c r="B152" s="4" t="s">
        <f>=HYPERLINK("https://www.leilaoonline.net/lote/detalhe/34335", " MCR-142-2019- 31 ITENS- MOLA;DA BOMBA, ANEL;DA BOMBA E OUTROS - VEJA DESCRITIVO DE ITENS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550,00</t>
        </is>
      </c>
      <c r="F152" s="4" t="inlineStr">
        <is>
          <t>150.00</t>
        </is>
      </c>
    </row>
    <row collapsed="false" customFormat="false" customHeight="false" hidden="false" ht="12.1" outlineLevel="0" r="153">
      <c r="A153" s="5" t="s">
        <f>=HYPERLINK("https://www.leilaoonline.net/lote/detalhe/34343", "514")</f>
      </c>
      <c r="B153" s="4" t="s">
        <f>=HYPERLINK("https://www.leilaoonline.net/lote/detalhe/34343", " MCR-143-2019- APROX.  2.044 ITENS- TRAVA;PINO DE FIXAÇÃO DA PONTA, ABRAÇADEIRA;MANG;REGULAVEL;14,50MM E OUTROS - VEJA DESCRITIVO DE ITENS ")</f>
      </c>
      <c r="C153" s="4" t="inlineStr">
        <is>
          <t>Não vendido</t>
        </is>
      </c>
      <c r="D153" s="4" t="inlineStr">
        <is>
          <t>2</t>
        </is>
      </c>
      <c r="E153" s="5" t="inlineStr">
        <is>
          <t>900,00</t>
        </is>
      </c>
      <c r="F153" s="4" t="inlineStr">
        <is>
          <t>150.00</t>
        </is>
      </c>
    </row>
    <row collapsed="false" customFormat="false" customHeight="false" hidden="false" ht="12.1" outlineLevel="0" r="154">
      <c r="A154" s="5" t="s">
        <f>=HYPERLINK("https://www.leilaoonline.net/lote/detalhe/34344", "515")</f>
      </c>
      <c r="B154" s="4" t="s">
        <f>=HYPERLINK("https://www.leilaoonline.net/lote/detalhe/34344", " MCR-144-2019- APROX. 1.251 ITENS DIVERSOS- RETENTOR;VED;DO EQUIPAMENTO CAT, JUNTA FREIO;, ANEIS E OUTROS - VEJA DESCRITIVO DE ITENS ")</f>
      </c>
      <c r="C154" s="4" t="inlineStr">
        <is>
          <t>Não vendido</t>
        </is>
      </c>
      <c r="D154" s="4" t="inlineStr">
        <is>
          <t>2</t>
        </is>
      </c>
      <c r="E154" s="5" t="inlineStr">
        <is>
          <t>900,00</t>
        </is>
      </c>
      <c r="F154" s="4" t="inlineStr">
        <is>
          <t>150.00</t>
        </is>
      </c>
    </row>
    <row collapsed="false" customFormat="false" customHeight="false" hidden="false" ht="12.1" outlineLevel="0" r="155">
      <c r="A155" s="5" t="s">
        <f>=HYPERLINK("https://www.leilaoonline.net/lote/detalhe/34345", "516")</f>
      </c>
      <c r="B155" s="4" t="s">
        <f>=HYPERLINK("https://www.leilaoonline.net/lote/detalhe/34345", " MCR-145-2019- 283 ITENS DIVERSOS- FILTRO FLUID AR, ELEM FILTRO;COMBUSTIVEL; E OUTROS - VEJA DESCRITIVO DE ITENS ")</f>
      </c>
      <c r="C155" s="4" t="inlineStr">
        <is>
          <t>Vendido</t>
        </is>
      </c>
      <c r="D155" s="4" t="inlineStr">
        <is>
          <t>5</t>
        </is>
      </c>
      <c r="E155" s="5" t="inlineStr">
        <is>
          <t>1.350,00</t>
        </is>
      </c>
      <c r="F155" s="4" t="inlineStr">
        <is>
          <t>150.00</t>
        </is>
      </c>
    </row>
    <row collapsed="false" customFormat="false" customHeight="false" hidden="false" ht="12.1" outlineLevel="0" r="156">
      <c r="A156" s="5" t="s">
        <f>=HYPERLINK("https://www.leilaoonline.net/lote/detalhe/34349", "517")</f>
      </c>
      <c r="B156" s="4" t="s">
        <f>=HYPERLINK("https://www.leilaoonline.net/lote/detalhe/34349", " MCR-146-2019- 95 ITENS- VALVULA 2S5926, CATERPILLAR, MANCAL EMBREAGEM, BUCHA;ROLAM E OUTORS - VEJA DESCRITIVO DE ITENS ")</f>
      </c>
      <c r="C156" s="4" t="inlineStr">
        <is>
          <t>Vendido</t>
        </is>
      </c>
      <c r="D156" s="4" t="inlineStr">
        <is>
          <t>1</t>
        </is>
      </c>
      <c r="E156" s="5" t="inlineStr">
        <is>
          <t>750,00</t>
        </is>
      </c>
      <c r="F156" s="4" t="inlineStr">
        <is>
          <t>150.00</t>
        </is>
      </c>
    </row>
    <row collapsed="false" customFormat="false" customHeight="false" hidden="false" ht="12.1" outlineLevel="0" r="157">
      <c r="A157" s="5" t="s">
        <f>=HYPERLINK("https://www.leilaoonline.net/lote/detalhe/34347", "518")</f>
      </c>
      <c r="B157" s="4" t="s">
        <f>=HYPERLINK("https://www.leilaoonline.net/lote/detalhe/34347", " MCR-147-2019- 07  UND. BOMBAS DIVERSAS - VEJA DESCRITIVO DE ITENS ")</f>
      </c>
      <c r="C157" s="4" t="inlineStr">
        <is>
          <t>Vendido</t>
        </is>
      </c>
      <c r="D157" s="4" t="inlineStr">
        <is>
          <t>1</t>
        </is>
      </c>
      <c r="E157" s="5" t="inlineStr">
        <is>
          <t>750,00</t>
        </is>
      </c>
      <c r="F157" s="4" t="inlineStr">
        <is>
          <t>150.00</t>
        </is>
      </c>
    </row>
    <row collapsed="false" customFormat="false" customHeight="false" hidden="false" ht="12.1" outlineLevel="0" r="158">
      <c r="A158" s="5" t="s">
        <f>=HYPERLINK("https://www.leilaoonline.net/lote/detalhe/34346", "519")</f>
      </c>
      <c r="B158" s="4" t="s">
        <f>=HYPERLINK("https://www.leilaoonline.net/lote/detalhe/34346", " MCR-148-2019- 35 ITENS - ENGRENAGEM;FIBRA;CLARK, CACAMBA;PA CARREG;FIXADOR - VEJA DESCRITIVO DE ITENS ")</f>
      </c>
      <c r="C158" s="4" t="inlineStr">
        <is>
          <t>Vendido</t>
        </is>
      </c>
      <c r="D158" s="4" t="inlineStr">
        <is>
          <t>1</t>
        </is>
      </c>
      <c r="E158" s="5" t="inlineStr">
        <is>
          <t>750,00</t>
        </is>
      </c>
      <c r="F158" s="4" t="inlineStr">
        <is>
          <t>150.00</t>
        </is>
      </c>
    </row>
    <row collapsed="false" customFormat="false" customHeight="false" hidden="false" ht="12.1" outlineLevel="0" r="159">
      <c r="A159" s="5" t="s">
        <f>=HYPERLINK("https://www.leilaoonline.net/lote/detalhe/34348", "520")</f>
      </c>
      <c r="B159" s="4" t="s">
        <f>=HYPERLINK("https://www.leilaoonline.net/lote/detalhe/34348", " MCR-150-2019- 04 PCS - RODA;PNEU;80 X 20;BRASRODAS;BVIM 5068")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750,00</t>
        </is>
      </c>
      <c r="F159" s="4" t="inlineStr">
        <is>
          <t>150.00</t>
        </is>
      </c>
    </row>
    <row collapsed="false" customFormat="false" customHeight="false" hidden="false" ht="12.1" outlineLevel="0" r="160">
      <c r="A160" s="5" t="s">
        <f>=HYPERLINK("https://www.leilaoonline.net/lote/detalhe/34351", "521")</f>
      </c>
      <c r="B160" s="4" t="s">
        <f>=HYPERLINK("https://www.leilaoonline.net/lote/detalhe/34351", " MCR-151-2019 - APROX.  2.757 ITENS- ARRUELA;ENCOSTO;INTERNA;MICHIGAN, TRAVA DA PORCA,CALCO;GETMAN; E OUTROS - VEJA DESCRITIVO DE ITENS ")</f>
      </c>
      <c r="C160" s="4" t="inlineStr">
        <is>
          <t>Não vendido</t>
        </is>
      </c>
      <c r="D160" s="4" t="inlineStr">
        <is>
          <t>1</t>
        </is>
      </c>
      <c r="E160" s="5" t="inlineStr">
        <is>
          <t>750,00</t>
        </is>
      </c>
      <c r="F160" s="4" t="inlineStr">
        <is>
          <t>150.00</t>
        </is>
      </c>
    </row>
    <row collapsed="false" customFormat="false" customHeight="false" hidden="false" ht="12.1" outlineLevel="0" r="161">
      <c r="A161" s="5" t="s">
        <f>=HYPERLINK("https://www.leilaoonline.net/lote/detalhe/34350", "522")</f>
      </c>
      <c r="B161" s="4" t="s">
        <f>=HYPERLINK("https://www.leilaoonline.net/lote/detalhe/34350", " MCR-152-2019 - 25 PCS- MOLA HELIC 59.411.353.000 METSO")</f>
      </c>
      <c r="C161" s="4" t="inlineStr">
        <is>
          <t>Vendido</t>
        </is>
      </c>
      <c r="D161" s="4" t="inlineStr">
        <is>
          <t>1</t>
        </is>
      </c>
      <c r="E161" s="5" t="inlineStr">
        <is>
          <t>750,00</t>
        </is>
      </c>
      <c r="F161" s="4" t="inlineStr">
        <is>
          <t>150.00</t>
        </is>
      </c>
    </row>
    <row collapsed="false" customFormat="false" customHeight="false" hidden="false" ht="12.1" outlineLevel="0" r="162">
      <c r="A162" s="5" t="s">
        <f>=HYPERLINK("https://www.leilaoonline.net/lote/detalhe/34355", "523")</f>
      </c>
      <c r="B162" s="4" t="s">
        <f>=HYPERLINK("https://www.leilaoonline.net/lote/detalhe/34355", " MCR-155-2019 - 05 PCS- ABANADEIRA, COBERTURA (METSO) E OUTROS - VEJA DESCRITIVO DE ITENS ")</f>
      </c>
      <c r="C162" s="4" t="inlineStr">
        <is>
          <t>Não vendido</t>
        </is>
      </c>
      <c r="D162" s="4" t="inlineStr">
        <is>
          <t>1</t>
        </is>
      </c>
      <c r="E162" s="5" t="inlineStr">
        <is>
          <t>750,00</t>
        </is>
      </c>
      <c r="F162" s="4" t="inlineStr">
        <is>
          <t>150.00</t>
        </is>
      </c>
    </row>
    <row collapsed="false" customFormat="false" customHeight="false" hidden="false" ht="12.1" outlineLevel="0" r="163">
      <c r="A163" s="5" t="s">
        <f>=HYPERLINK("https://www.leilaoonline.net/lote/detalhe/34361", "524")</f>
      </c>
      <c r="B163" s="4" t="s">
        <f>=HYPERLINK("https://www.leilaoonline.net/lote/detalhe/34361", " MCR-156-2019- 80 ITENS- BUCHA ROLAM FIXAC 45MM, PINOS, PARAFUSOS - VEJA DESCRITIVO DE ITENS 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750,00</t>
        </is>
      </c>
      <c r="F163" s="4" t="inlineStr">
        <is>
          <t>150.00</t>
        </is>
      </c>
    </row>
    <row collapsed="false" customFormat="false" customHeight="false" hidden="false" ht="12.1" outlineLevel="0" r="164">
      <c r="A164" s="5" t="s">
        <f>=HYPERLINK("https://www.leilaoonline.net/lote/detalhe/34365", "525")</f>
      </c>
      <c r="B164" s="4" t="s">
        <f>=HYPERLINK("https://www.leilaoonline.net/lote/detalhe/34365", " MCR-157-2019- 76 PCS -CUNHA;LATERAL ESQUERDA INFERIOR, TELA PENEIRA - VEJA DESCRITIVO DE ITENS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750,00</t>
        </is>
      </c>
      <c r="F164" s="4" t="inlineStr">
        <is>
          <t>150.00</t>
        </is>
      </c>
    </row>
    <row collapsed="false" customFormat="false" customHeight="false" hidden="false" ht="12.1" outlineLevel="0" r="165">
      <c r="A165" s="5" t="s">
        <f>=HYPERLINK("https://www.leilaoonline.net/lote/detalhe/34366", "526")</f>
      </c>
      <c r="B165" s="4" t="s">
        <f>=HYPERLINK("https://www.leilaoonline.net/lote/detalhe/34366", " MCR-158-2019 - 08 MANCAL 2001 IRMAOS CORGOZINHO, 01 RODA ENGRENAGEM MGF-B16-OP5 SANDVIK")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750,00</t>
        </is>
      </c>
      <c r="F165" s="4" t="inlineStr">
        <is>
          <t>150.00</t>
        </is>
      </c>
    </row>
    <row collapsed="false" customFormat="false" customHeight="false" hidden="false" ht="12.1" outlineLevel="0" r="166">
      <c r="A166" s="5" t="s">
        <f>=HYPERLINK("https://www.leilaoonline.net/lote/detalhe/34352", "527")</f>
      </c>
      <c r="B166" s="4" t="s">
        <f>=HYPERLINK("https://www.leilaoonline.net/lote/detalhe/34352", " MCR-159-2019- APROX. 531 ITENS DIVERSOS- ROLAMENTO ESFERAS, CONE;ROLAM;SCRUBER SERIE TL2255 - VEJA DESCRITIVO DE ITENS ")</f>
      </c>
      <c r="C166" s="4" t="inlineStr">
        <is>
          <t>Vendido</t>
        </is>
      </c>
      <c r="D166" s="4" t="inlineStr">
        <is>
          <t>79</t>
        </is>
      </c>
      <c r="E166" s="5" t="inlineStr">
        <is>
          <t>18.100,00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=HYPERLINK("https://www.leilaoonline.net/lote/detalhe/34354", "528")</f>
      </c>
      <c r="B167" s="4" t="s">
        <f>=HYPERLINK("https://www.leilaoonline.net/lote/detalhe/34354", " MCR-160-2019- 26 ITENS - CX;MANCAL;BASE BIPARTIDA;, CAIXA ROLAM FOFO CINZ 135MM - VEJA DESCRITIVO DE ITENS ")</f>
      </c>
      <c r="C167" s="4" t="inlineStr">
        <is>
          <t>Vendido</t>
        </is>
      </c>
      <c r="D167" s="4" t="inlineStr">
        <is>
          <t>1</t>
        </is>
      </c>
      <c r="E167" s="5" t="inlineStr">
        <is>
          <t>750,00</t>
        </is>
      </c>
      <c r="F167" s="4" t="inlineStr">
        <is>
          <t>150.00</t>
        </is>
      </c>
    </row>
    <row collapsed="false" customFormat="false" customHeight="false" hidden="false" ht="12.1" outlineLevel="0" r="168">
      <c r="A168" s="5" t="s">
        <f>=HYPERLINK("https://www.leilaoonline.net/lote/detalhe/34357", "529")</f>
      </c>
      <c r="B168" s="4" t="s">
        <f>=HYPERLINK("https://www.leilaoonline.net/lote/detalhe/34357", " MCR-161-2019- 72 ITENS - LAMINA;SERRA;STARRET, MORDENTE;CHAVE;INFERIOR E PINO - E OUTROS - VEJA DESCRITIVO DE ITENS 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750,00</t>
        </is>
      </c>
      <c r="F168" s="4" t="inlineStr">
        <is>
          <t>150.00</t>
        </is>
      </c>
    </row>
    <row collapsed="false" customFormat="false" customHeight="false" hidden="false" ht="12.1" outlineLevel="0" r="169">
      <c r="A169" s="5" t="s">
        <f>=HYPERLINK("https://www.leilaoonline.net/lote/detalhe/34353", "530")</f>
      </c>
      <c r="B169" s="4" t="s">
        <f>=HYPERLINK("https://www.leilaoonline.net/lote/detalhe/34353", " MCR-162-2019- APROX. 5.444 ITENS DIVERSOS - CONECTOR;ELET;C/REDUTOR,FUSIVEL;VIDRO;ULTRA-RAPIDA - VEJA DESCRITIVO DE ITENS  ")</f>
      </c>
      <c r="C169" s="4" t="inlineStr">
        <is>
          <t>Não vendido</t>
        </is>
      </c>
      <c r="D169" s="4" t="inlineStr">
        <is>
          <t>1</t>
        </is>
      </c>
      <c r="E169" s="5" t="inlineStr">
        <is>
          <t>750,00</t>
        </is>
      </c>
      <c r="F169" s="4" t="inlineStr">
        <is>
          <t>150.00</t>
        </is>
      </c>
    </row>
    <row collapsed="false" customFormat="false" customHeight="false" hidden="false" ht="12.1" outlineLevel="0" r="170">
      <c r="A170" s="5" t="s">
        <f>=HYPERLINK("https://www.leilaoonline.net/lote/detalhe/34356", "531")</f>
      </c>
      <c r="B170" s="4" t="s">
        <f>=HYPERLINK("https://www.leilaoonline.net/lote/detalhe/34356", " MCR-163-2019 - APROX. 584 ITENS DIVERSOS- ENGRENAGEM;PINHAO MOTOR FA, ACOPLAMENTOS ELETRODOS, CHAVETA E OUTROS - VEJA DESCRITIVO DE ITENS ")</f>
      </c>
      <c r="C170" s="4" t="inlineStr">
        <is>
          <t>Vendido</t>
        </is>
      </c>
      <c r="D170" s="4" t="inlineStr">
        <is>
          <t>28</t>
        </is>
      </c>
      <c r="E170" s="5" t="inlineStr">
        <is>
          <t>5.000,00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=HYPERLINK("https://www.leilaoonline.net/lote/detalhe/34362", "532")</f>
      </c>
      <c r="B171" s="4" t="s">
        <f>=HYPERLINK("https://www.leilaoonline.net/lote/detalhe/34362", " MCR-164-2019- 101 ITENS- ROLETES, VALVULAS, ELEMENTO FILTRANTE E OUTROS- VEJA DESCRITIVO DE ITENS 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750,00</t>
        </is>
      </c>
      <c r="F171" s="4" t="inlineStr">
        <is>
          <t>150.00</t>
        </is>
      </c>
    </row>
    <row collapsed="false" customFormat="false" customHeight="false" hidden="false" ht="12.1" outlineLevel="0" r="172">
      <c r="A172" s="5" t="s">
        <f>=HYPERLINK("https://www.leilaoonline.net/lote/detalhe/34359", "533")</f>
      </c>
      <c r="B172" s="4" t="s">
        <f>=HYPERLINK("https://www.leilaoonline.net/lote/detalhe/34359", " MCR-165-2019- 61 ITENS - GRADE;ELASTICA;, FITA;ADESIVA;BRANCA, MOTOR HIDRAULICO E OUTROS 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750,00</t>
        </is>
      </c>
      <c r="F172" s="4" t="inlineStr">
        <is>
          <t>150.00</t>
        </is>
      </c>
    </row>
    <row collapsed="false" customFormat="false" customHeight="false" hidden="false" ht="12.1" outlineLevel="0" r="173">
      <c r="A173" s="5" t="s">
        <f>=HYPERLINK("https://www.leilaoonline.net/lote/detalhe/34358", "534")</f>
      </c>
      <c r="B173" s="4" t="s">
        <f>=HYPERLINK("https://www.leilaoonline.net/lote/detalhe/34358", " MCR-166-2019- APROX.  9.180 ITENS DIVERSOS- JOGO RETENTOR, SENSOR VELOCIDADE, ARRUELA;AJ;LIEBHERR L580 E OUTROS - VEJA DESCRITIVO DE ITENS ")</f>
      </c>
      <c r="C173" s="4" t="inlineStr">
        <is>
          <t>Não vendido</t>
        </is>
      </c>
      <c r="D173" s="4" t="inlineStr">
        <is>
          <t>5</t>
        </is>
      </c>
      <c r="E173" s="5" t="inlineStr">
        <is>
          <t>1.350,00</t>
        </is>
      </c>
      <c r="F173" s="4" t="inlineStr">
        <is>
          <t>150.00</t>
        </is>
      </c>
    </row>
    <row collapsed="false" customFormat="false" customHeight="false" hidden="false" ht="12.1" outlineLevel="0" r="174">
      <c r="A174" s="5" t="s">
        <f>=HYPERLINK("https://www.leilaoonline.net/lote/detalhe/34363", "535")</f>
      </c>
      <c r="B174" s="4" t="s">
        <f>=HYPERLINK("https://www.leilaoonline.net/lote/detalhe/34363", " MCR-167-2019 - 158 ITENS- CORREIAS DIVERSAS - VEJA DESCRITIVO DE ITENS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750,00</t>
        </is>
      </c>
      <c r="F174" s="4" t="inlineStr">
        <is>
          <t>150.00</t>
        </is>
      </c>
    </row>
    <row collapsed="false" customFormat="false" customHeight="false" hidden="false" ht="12.1" outlineLevel="0" r="175">
      <c r="A175" s="5" t="s">
        <f>=HYPERLINK("https://www.leilaoonline.net/lote/detalhe/34364", "536")</f>
      </c>
      <c r="B175" s="4" t="s">
        <f>=HYPERLINK("https://www.leilaoonline.net/lote/detalhe/34364", " MCR-168-2019 - 166 ITENS DIVERSOS- ROLAMENTO;ATLAS COPCO, CAPA; ROLAMENTO; COMPRIMENTO TOTAL: 26,5 E OUTROS - VEJA DESCRITIVO DE ITENS ")</f>
      </c>
      <c r="C175" s="4" t="inlineStr">
        <is>
          <t>Não vendido</t>
        </is>
      </c>
      <c r="D175" s="4" t="inlineStr">
        <is>
          <t>2</t>
        </is>
      </c>
      <c r="E175" s="5" t="inlineStr">
        <is>
          <t>900,00</t>
        </is>
      </c>
      <c r="F175" s="4" t="inlineStr">
        <is>
          <t>150.00</t>
        </is>
      </c>
    </row>
    <row collapsed="false" customFormat="false" customHeight="false" hidden="false" ht="12.1" outlineLevel="0" r="176">
      <c r="A176" s="5" t="s">
        <f>=HYPERLINK("https://www.leilaoonline.net/lote/detalhe/34367", "537")</f>
      </c>
      <c r="B176" s="4" t="s">
        <f>=HYPERLINK("https://www.leilaoonline.net/lote/detalhe/34367", " MCR-170-2019- 410 ITENS DIVERSOS- TERMINAL;MANG;PRENSAVEL;ACO, UNIAO MACHO - VEJA DESCRITIVO DE ITENS ")</f>
      </c>
      <c r="C176" s="4" t="inlineStr">
        <is>
          <t>Vendido</t>
        </is>
      </c>
      <c r="D176" s="4" t="inlineStr">
        <is>
          <t>1</t>
        </is>
      </c>
      <c r="E176" s="5" t="inlineStr">
        <is>
          <t>750,00</t>
        </is>
      </c>
      <c r="F176" s="4" t="inlineStr">
        <is>
          <t>150.00</t>
        </is>
      </c>
    </row>
    <row collapsed="false" customFormat="false" customHeight="false" hidden="false" ht="12.1" outlineLevel="0" r="177">
      <c r="A177" s="5" t="s">
        <f>=HYPERLINK("https://www.leilaoonline.net/lote/detalhe/34360", "538")</f>
      </c>
      <c r="B177" s="4" t="s">
        <f>=HYPERLINK("https://www.leilaoonline.net/lote/detalhe/34360", " MCR-169-2019 - 32 ITENS DIVERSOS - INDICADOR;TEMP RESIST;AGUA,SENSOR;TEMP;LIEBHERR E OUTROS - VEJA DESCRITIVO DE ITENS 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750,00</t>
        </is>
      </c>
      <c r="F177" s="4" t="inlineStr">
        <is>
          <t>150.00</t>
        </is>
      </c>
    </row>
    <row collapsed="false" customFormat="false" customHeight="false" hidden="false" ht="12.1" outlineLevel="0" r="178">
      <c r="A178" s="5" t="s">
        <f>=HYPERLINK("https://www.leilaoonline.net/lote/detalhe/34368", "539")</f>
      </c>
      <c r="B178" s="4" t="s">
        <f>=HYPERLINK("https://www.leilaoonline.net/lote/detalhe/34368", " MCR-171-2019 - 187 ITENS- BUCHA FIXAC ROLAM;EIX 60MM, MODULO;PLACA DE CIRCUITO E OUTROS - VEJA DECSRITIVO DE ITENS 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750,00</t>
        </is>
      </c>
      <c r="F178" s="4" t="inlineStr">
        <is>
          <t>150.00</t>
        </is>
      </c>
    </row>
    <row collapsed="false" customFormat="false" customHeight="false" hidden="false" ht="12.1" outlineLevel="0" r="179">
      <c r="A179" s="5" t="s">
        <f>=HYPERLINK("https://www.leilaoonline.net/lote/detalhe/34369", "540")</f>
      </c>
      <c r="B179" s="4" t="s">
        <f>=HYPERLINK("https://www.leilaoonline.net/lote/detalhe/34369", " MCR-172-2019- APROX. 765 ITENS - ANEL VEDACAO RETANGULAR, MANGUEIRA;FILTRO OLEO MOD. E OUTROS - VEJA DESCRITIVO DE ITENS ")</f>
      </c>
      <c r="C179" s="4" t="inlineStr">
        <is>
          <t>Não vendido</t>
        </is>
      </c>
      <c r="D179" s="4" t="inlineStr">
        <is>
          <t>1</t>
        </is>
      </c>
      <c r="E179" s="5" t="inlineStr">
        <is>
          <t>750,00</t>
        </is>
      </c>
      <c r="F179" s="4" t="inlineStr">
        <is>
          <t>150.00</t>
        </is>
      </c>
    </row>
    <row collapsed="false" customFormat="false" customHeight="false" hidden="false" ht="12.1" outlineLevel="0" r="180">
      <c r="A180" s="5" t="s">
        <f>=HYPERLINK("https://www.leilaoonline.net/lote/detalhe/34370", "541")</f>
      </c>
      <c r="B180" s="4" t="s">
        <f>=HYPERLINK("https://www.leilaoonline.net/lote/detalhe/34370", " MCR-173-2019- APROX. 865 ITENS - TAMPA;ARTICULACAO, TAMPA;RADIADOR; E OUTROS - VEJA DESCRITIVO DE ITENS ")</f>
      </c>
      <c r="C180" s="4" t="inlineStr">
        <is>
          <t>Não vendido</t>
        </is>
      </c>
      <c r="D180" s="4" t="inlineStr">
        <is>
          <t>1</t>
        </is>
      </c>
      <c r="E180" s="5" t="inlineStr">
        <is>
          <t>750,00</t>
        </is>
      </c>
      <c r="F180" s="4" t="inlineStr">
        <is>
          <t>150.00</t>
        </is>
      </c>
    </row>
    <row collapsed="false" customFormat="false" customHeight="false" hidden="false" ht="12.1" outlineLevel="0" r="181">
      <c r="A181" s="5" t="s">
        <f>=HYPERLINK("https://www.leilaoonline.net/lote/detalhe/34373", "542")</f>
      </c>
      <c r="B181" s="4" t="s">
        <f>=HYPERLINK("https://www.leilaoonline.net/lote/detalhe/34373", " MCR-174-2019 - 307 ITENS - ARRUELA;PLANA;EXTERNA, RESPIRADOR;FILTRO AR- E OUTROS  VEJA DESCRITIVO DE ITENS 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750,00</t>
        </is>
      </c>
      <c r="F181" s="4" t="inlineStr">
        <is>
          <t>150.00</t>
        </is>
      </c>
    </row>
    <row collapsed="false" customFormat="false" customHeight="false" hidden="false" ht="12.1" outlineLevel="0" r="182">
      <c r="A182" s="5" t="s">
        <f>=HYPERLINK("https://www.leilaoonline.net/lote/detalhe/34372", "544")</f>
      </c>
      <c r="B182" s="4" t="s">
        <f>=HYPERLINK("https://www.leilaoonline.net/lote/detalhe/34372", " SSG-013-2019 - APROX. 1.501 ITENS- MODULO COMPONENTE, ILTRO FLUIDO,RELE COMPONENTE - E OUTROS - VEJA DESCRITIVO DE ITENS  ")</f>
      </c>
      <c r="C182" s="4" t="inlineStr">
        <is>
          <t>Não vendido</t>
        </is>
      </c>
      <c r="D182" s="4" t="inlineStr">
        <is>
          <t>2</t>
        </is>
      </c>
      <c r="E182" s="5" t="inlineStr">
        <is>
          <t>900,00</t>
        </is>
      </c>
      <c r="F182" s="4" t="inlineStr">
        <is>
          <t>150.00</t>
        </is>
      </c>
    </row>
    <row collapsed="false" customFormat="false" customHeight="false" hidden="false" ht="12.1" outlineLevel="0" r="183">
      <c r="A183" s="5" t="s">
        <f>=HYPERLINK("https://www.leilaoonline.net/lote/detalhe/33877", "546")</f>
      </c>
      <c r="B183" s="4" t="s">
        <f>=HYPERLINK("https://www.leilaoonline.net/lote/detalhe/33877", "082-1441-2019 - 3 AR CONDICIONADO  20 TR HITACHI veja descritivo de itens")</f>
      </c>
      <c r="C183" s="4" t="inlineStr">
        <is>
          <t>Não vendido</t>
        </is>
      </c>
      <c r="D183" s="4" t="inlineStr">
        <is>
          <t>29</t>
        </is>
      </c>
      <c r="E183" s="5" t="inlineStr">
        <is>
          <t>7.150,00</t>
        </is>
      </c>
      <c r="F183" s="4" t="inlineStr">
        <is>
          <t>250.00</t>
        </is>
      </c>
    </row>
    <row collapsed="false" customFormat="false" customHeight="false" hidden="false" ht="12.1" outlineLevel="0" r="184">
      <c r="A184" s="5" t="s">
        <f>=HYPERLINK("https://www.leilaoonline.net/lote/detalhe/33826", "547")</f>
      </c>
      <c r="B184" s="4" t="s">
        <f>=HYPERLINK("https://www.leilaoonline.net/lote/detalhe/33826", "MUT-002-2019 - 16 ITENS: FATIADORES, DESCASCADOR...veja descritivo de itens")</f>
      </c>
      <c r="C184" s="4" t="inlineStr">
        <is>
          <t>Vendido</t>
        </is>
      </c>
      <c r="D184" s="4" t="inlineStr">
        <is>
          <t>11</t>
        </is>
      </c>
      <c r="E184" s="5" t="inlineStr">
        <is>
          <t>4.200,00</t>
        </is>
      </c>
      <c r="F184" s="4" t="inlineStr">
        <is>
          <t>150.00</t>
        </is>
      </c>
    </row>
    <row collapsed="false" customFormat="false" customHeight="false" hidden="false" ht="12.1" outlineLevel="0" r="185">
      <c r="A185" s="5" t="s">
        <f>=HYPERLINK("https://www.leilaoonline.net/lote/detalhe/33771", "548")</f>
      </c>
      <c r="B185" s="4" t="s">
        <f>=HYPERLINK("https://www.leilaoonline.net/lote/detalhe/33771", " ITA-094-2019 - 2 ITENS -  1 LAVADORA DE LOUCAS E 1 ESTEIRA TRANSPORTADORA DE BANDEJA")</f>
      </c>
      <c r="C185" s="4" t="inlineStr">
        <is>
          <t>Não vendido</t>
        </is>
      </c>
      <c r="D185" s="4" t="inlineStr">
        <is>
          <t>32</t>
        </is>
      </c>
      <c r="E185" s="5" t="inlineStr">
        <is>
          <t>5.300,00</t>
        </is>
      </c>
      <c r="F185" s="4" t="inlineStr">
        <is>
          <t>150.00</t>
        </is>
      </c>
    </row>
    <row collapsed="false" customFormat="false" customHeight="false" hidden="false" ht="12.1" outlineLevel="0" r="186">
      <c r="A186" s="5" t="s">
        <f>=HYPERLINK("https://www.leilaoonline.net/lote/detalhe/33879", "549")</f>
      </c>
      <c r="B186" s="4" t="s">
        <f>=HYPERLINK("https://www.leilaoonline.net/lote/detalhe/33879", "082-1440-2019 - 1 BEBEDOURO INDUSTRIAL ")</f>
      </c>
      <c r="C186" s="4" t="inlineStr">
        <is>
          <t>Vendido</t>
        </is>
      </c>
      <c r="D186" s="4" t="inlineStr">
        <is>
          <t>2</t>
        </is>
      </c>
      <c r="E186" s="5" t="inlineStr">
        <is>
          <t>200,00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=HYPERLINK("https://www.leilaoonline.net/lote/detalhe/33876", "550")</f>
      </c>
      <c r="B187" s="4" t="s">
        <f>=HYPERLINK("https://www.leilaoonline.net/lote/detalhe/33876", "SLS-MRO-019-2019B- APROX. 5700 ITENS ACESSÓRIOS FERROVIÁRIOS - veja descritivo de itens")</f>
      </c>
      <c r="C187" s="4" t="inlineStr">
        <is>
          <t>Não vendido</t>
        </is>
      </c>
      <c r="D187" s="4" t="inlineStr">
        <is>
          <t>3</t>
        </is>
      </c>
      <c r="E187" s="5" t="inlineStr">
        <is>
          <t>850,00</t>
        </is>
      </c>
      <c r="F187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2026-07-01T14:05:45.00Z</dcterms:created>
  <dc:creator>Tellks Tecnologia</dc:creator>
  <cp:revision>0</cp:revision>
</cp:coreProperties>
</file>