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32 CAMINHÕES - 15 TRATORES - PÁ CAT 938H - REBOQUES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25/10/2019 11:25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=HYPERLINK("https://www.leilaoonline.net/lote/detalhe/34805", "2456")</f>
      </c>
      <c r="B11" s="4" t="s">
        <f>=HYPERLINK("https://www.leilaoonline.net/lote/detalhe/34805", "TRATOR SONDA (CARREGADEIRA), ANO 1996, FR58533, UND DIAMANTE")</f>
      </c>
      <c r="C11" s="4" t="inlineStr">
        <is>
          <t>Vendido</t>
        </is>
      </c>
      <c r="D11" s="4" t="inlineStr">
        <is>
          <t>34</t>
        </is>
      </c>
      <c r="E11" s="5" t="inlineStr">
        <is>
          <t>15.250,00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=HYPERLINK("https://www.leilaoonline.net/lote/detalhe/34418", "2457")</f>
      </c>
      <c r="B12" s="4" t="s">
        <f>=HYPERLINK("https://www.leilaoonline.net/lote/detalhe/34418", "TRATOR T8 270 NEW ROLLAND, ANO 2014, FR50938, UND BARRA")</f>
      </c>
      <c r="C12" s="4" t="inlineStr">
        <is>
          <t>Não vendido</t>
        </is>
      </c>
      <c r="D12" s="4" t="inlineStr">
        <is>
          <t>134</t>
        </is>
      </c>
      <c r="E12" s="5" t="inlineStr">
        <is>
          <t>103.000,00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=HYPERLINK("https://www.leilaoonline.net/lote/detalhe/34419", "2458")</f>
      </c>
      <c r="B13" s="4" t="s">
        <f>=HYPERLINK("https://www.leilaoonline.net/lote/detalhe/34419", "TRATOR T8 270 NEW ROLLAND, ANO 2014, FR140104, UND BARRA")</f>
      </c>
      <c r="C13" s="4" t="inlineStr">
        <is>
          <t>Não vendido</t>
        </is>
      </c>
      <c r="D13" s="4" t="inlineStr">
        <is>
          <t>148</t>
        </is>
      </c>
      <c r="E13" s="5" t="inlineStr">
        <is>
          <t>108.000,00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=HYPERLINK("https://www.leilaoonline.net/lote/detalhe/35315", "2459")</f>
      </c>
      <c r="B14" s="4" t="s">
        <f>=HYPERLINK("https://www.leilaoonline.net/lote/detalhe/35315", "SUCATAS DE EQUIPAMENTOS DIVERSOS, SF , LOC. DIAMANTE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1.250,00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=HYPERLINK("https://www.leilaoonline.net/lote/detalhe/35334", "2460")</f>
      </c>
      <c r="B15" s="4" t="s">
        <f>=HYPERLINK("https://www.leilaoonline.net/lote/detalhe/35334", "GRADE, FR74150, UND DIAMANTE ")</f>
      </c>
      <c r="C15" s="4" t="inlineStr">
        <is>
          <t>Vendido</t>
        </is>
      </c>
      <c r="D15" s="4" t="inlineStr">
        <is>
          <t>48</t>
        </is>
      </c>
      <c r="E15" s="5" t="inlineStr">
        <is>
          <t>11.750,00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=HYPERLINK("https://www.leilaoonline.net/lote/detalhe/35732", "2466")</f>
      </c>
      <c r="B16" s="4" t="s">
        <f>=HYPERLINK("https://www.leilaoonline.net/lote/detalhe/35732", "DIVERSOS. SUCATA DE MOVEIS, PIA, CADEIRAS E OUTROS, S/FR, UND DIAMANTE")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=HYPERLINK("https://www.leilaoonline.net/lote/detalhe/34806", "3708")</f>
      </c>
      <c r="B17" s="4" t="s">
        <f>=HYPERLINK("https://www.leilaoonline.net/lote/detalhe/34806", "3 ESTUFAS, S/FR, UND BARRA")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90,00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=HYPERLINK("https://www.leilaoonline.net/lote/detalhe/34411", "3736")</f>
      </c>
      <c r="B18" s="4" t="s">
        <f>=HYPERLINK("https://www.leilaoonline.net/lote/detalhe/34411", "CAMINHÃO VW/BMB 31.320 CNC CM, ANO 2010, FR70892, UND BARRA")</f>
      </c>
      <c r="C18" s="4" t="inlineStr">
        <is>
          <t>Vendido</t>
        </is>
      </c>
      <c r="D18" s="4" t="inlineStr">
        <is>
          <t>77</t>
        </is>
      </c>
      <c r="E18" s="5" t="inlineStr">
        <is>
          <t>65.500,00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=HYPERLINK("https://www.leilaoonline.net/lote/detalhe/34417", "3737")</f>
      </c>
      <c r="B19" s="4" t="s">
        <f>=HYPERLINK("https://www.leilaoonline.net/lote/detalhe/34417", "CAMINHÃO VW/ BMB 31.320 CNC CM, ANO 2010, FR96487, UND BARRA (Nº motor divergente) veja abaixo")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55.000,00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=HYPERLINK("https://www.leilaoonline.net/lote/detalhe/34412", "3744")</f>
      </c>
      <c r="B20" s="4" t="s">
        <f>=HYPERLINK("https://www.leilaoonline.net/lote/detalhe/34412", " 6 REFLETORES E 30 (aproximadamente) VÁLVULAS, VENDA COMO SUCATA, S/FR, UND BARRA")</f>
      </c>
      <c r="C20" s="4" t="inlineStr">
        <is>
          <t>Vendido</t>
        </is>
      </c>
      <c r="D20" s="4" t="inlineStr">
        <is>
          <t>7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=HYPERLINK("https://www.leilaoonline.net/lote/detalhe/34413", "3745")</f>
      </c>
      <c r="B21" s="4" t="s">
        <f>=HYPERLINK("https://www.leilaoonline.net/lote/detalhe/34413", " APROX. 12 TUBOS ("8"X6mts), SUCATAS DE CANALETAS, 1 PNEU SUCATA, 1 LONA E 2 BGS C/ BORRACHA DE VEDAÇÃO, S/FR, UND BARRA")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=HYPERLINK("https://www.leilaoonline.net/lote/detalhe/34415", "3746")</f>
      </c>
      <c r="B22" s="4" t="s">
        <f>=HYPERLINK("https://www.leilaoonline.net/lote/detalhe/34415", " TRANSBORDO ANTONIOSI, FR101983, UND BARRA")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=HYPERLINK("https://www.leilaoonline.net/lote/detalhe/34414", "3747")</f>
      </c>
      <c r="B23" s="4" t="s">
        <f>=HYPERLINK("https://www.leilaoonline.net/lote/detalhe/34414", " TRANSBORDO ATONIOSI E TUBOS DE PVC, FR101984, UND BARRA")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=HYPERLINK("https://www.leilaoonline.net/lote/detalhe/34453", "3749")</f>
      </c>
      <c r="B24" s="4" t="s">
        <f>=HYPERLINK("https://www.leilaoonline.net/lote/detalhe/34453", " REB/ANTONINI, ANO 1995, FR66136, UND BARRA")</f>
      </c>
      <c r="C24" s="4" t="inlineStr">
        <is>
          <t>Vendido</t>
        </is>
      </c>
      <c r="D24" s="4" t="inlineStr">
        <is>
          <t>28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=HYPERLINK("https://www.leilaoonline.net/lote/detalhe/34454", "3751")</f>
      </c>
      <c r="B25" s="4" t="s">
        <f>=HYPERLINK("https://www.leilaoonline.net/lote/detalhe/34454", " REB/ANTONINI, ANO 1995, FR66138, UND BARRA")</f>
      </c>
      <c r="C25" s="4" t="inlineStr">
        <is>
          <t>Vendido</t>
        </is>
      </c>
      <c r="D25" s="4" t="inlineStr">
        <is>
          <t>31</t>
        </is>
      </c>
      <c r="E25" s="5" t="inlineStr">
        <is>
          <t>11.250,00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=HYPERLINK("https://www.leilaoonline.net/lote/detalhe/34452", "3753")</f>
      </c>
      <c r="B26" s="4" t="s">
        <f>=HYPERLINK("https://www.leilaoonline.net/lote/detalhe/34452", " CARRETA SERVIÇO DIVERSOS, FR165201, UND BARRA")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2.100,00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=HYPERLINK("https://www.leilaoonline.net/lote/detalhe/34416", "3757")</f>
      </c>
      <c r="B27" s="4" t="s">
        <f>=HYPERLINK("https://www.leilaoonline.net/lote/detalhe/34416", " SUCATA DE MÓVEIS DIVERSOS, (veja descritivo), S/FR, UND BARRA")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=HYPERLINK("https://www.leilaoonline.net/lote/detalhe/34407", "3760")</f>
      </c>
      <c r="B28" s="4" t="s">
        <f>=HYPERLINK("https://www.leilaoonline.net/lote/detalhe/34407", "7 PORTA ( s/uso 80 x 210) e 3 CUBAS (s/uso), UND BARRA (FAZENDA BOSQUE)")</f>
      </c>
      <c r="C28" s="4" t="inlineStr">
        <is>
          <t>Vendido</t>
        </is>
      </c>
      <c r="D28" s="4" t="inlineStr">
        <is>
          <t>27</t>
        </is>
      </c>
      <c r="E28" s="5" t="inlineStr">
        <is>
          <t>1.450,00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=HYPERLINK("https://www.leilaoonline.net/lote/detalhe/34409", "3762")</f>
      </c>
      <c r="B29" s="4" t="s">
        <f>=HYPERLINK("https://www.leilaoonline.net/lote/detalhe/34409", " TELHAS CERÂMICA TIPO ROMANA  APROX. MIL. S/FR, UND BARRA (FAZENDA BOSQUE)")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=HYPERLINK("https://www.leilaoonline.net/lote/detalhe/34410", "3764")</f>
      </c>
      <c r="B30" s="4" t="s">
        <f>=HYPERLINK("https://www.leilaoonline.net/lote/detalhe/34410", " MÓVEIS E OUTROS (veja descritivo), S/FR, UND BARRA (FAZENDA BOSQUE)")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=HYPERLINK("https://www.leilaoonline.net/lote/detalhe/34408", "3773")</f>
      </c>
      <c r="B31" s="4" t="s">
        <f>=HYPERLINK("https://www.leilaoonline.net/lote/detalhe/34408", " 2 CAMARA FRIA NUMERO 2 E 3 PATRIM. 200675/15607, UND BARRA (FAZENDA BOSQUE)")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3.300,00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=HYPERLINK("https://www.leilaoonline.net/lote/detalhe/34504", "3774")</f>
      </c>
      <c r="B32" s="4" t="s">
        <f>=HYPERLINK("https://www.leilaoonline.net/lote/detalhe/34504", "200  (aproximadamente) TUBOS DE IRRIGAÇÃO ALUMINIO/INOX,( med.aprox.. 6 MTSX 3"P) UND. BARRA (faz bosque)")</f>
      </c>
      <c r="C32" s="4" t="inlineStr">
        <is>
          <t>Vendido</t>
        </is>
      </c>
      <c r="D32" s="4" t="inlineStr">
        <is>
          <t>38</t>
        </is>
      </c>
      <c r="E32" s="5" t="inlineStr">
        <is>
          <t>11.250,00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=HYPERLINK("https://www.leilaoonline.net/lote/detalhe/34505", "3775")</f>
      </c>
      <c r="B33" s="4" t="s">
        <f>=HYPERLINK("https://www.leilaoonline.net/lote/detalhe/34505", "100 (aprox.) TUBOS DE IRRIGAÇÃO, 15 TRIPÉ E 4 TUBOS, 2 FIBRA E 2 DE FERRO, S/Fr, UND BARRA (faz. bosque)")</f>
      </c>
      <c r="C33" s="4" t="inlineStr">
        <is>
          <t>Vendido</t>
        </is>
      </c>
      <c r="D33" s="4" t="inlineStr">
        <is>
          <t>20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=HYPERLINK("https://www.leilaoonline.net/lote/detalhe/34503", "3776")</f>
      </c>
      <c r="B34" s="4" t="s">
        <f>=HYPERLINK("https://www.leilaoonline.net/lote/detalhe/34503", " CARRETA SERV./ BOCA DE CARREGADEIRA, FR 103675,  UND BARRA (faz bosque) ")</f>
      </c>
      <c r="C34" s="4" t="inlineStr">
        <is>
          <t>Vendido</t>
        </is>
      </c>
      <c r="D34" s="4" t="inlineStr">
        <is>
          <t>16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=HYPERLINK("https://www.leilaoonline.net/lote/detalhe/34500", "3777")</f>
      </c>
      <c r="B35" s="4" t="s">
        <f>=HYPERLINK("https://www.leilaoonline.net/lote/detalhe/34500", " MOTO BOMBA USO EM AGUA, FR 103419, UND BOSQUE (faz bosque)")</f>
      </c>
      <c r="C35" s="4" t="inlineStr">
        <is>
          <t>Vendido</t>
        </is>
      </c>
      <c r="D35" s="4" t="inlineStr">
        <is>
          <t>29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=HYPERLINK("https://www.leilaoonline.net/lote/detalhe/34498", "3778")</f>
      </c>
      <c r="B36" s="4" t="s">
        <f>=HYPERLINK("https://www.leilaoonline.net/lote/detalhe/34498", " MOTO BOMBA USO EM AGUA, FR 103420, UND BARRA (faz bosque)")</f>
      </c>
      <c r="C36" s="4" t="inlineStr">
        <is>
          <t>Vendido</t>
        </is>
      </c>
      <c r="D36" s="4" t="inlineStr">
        <is>
          <t>29</t>
        </is>
      </c>
      <c r="E36" s="5" t="inlineStr">
        <is>
          <t>12.750,00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=HYPERLINK("https://www.leilaoonline.net/lote/detalhe/34507", "3780")</f>
      </c>
      <c r="B37" s="4" t="s">
        <f>=HYPERLINK("https://www.leilaoonline.net/lote/detalhe/34507", " AUTOCLAVE , ANO 1978, IMB.72389, UND BARRA  (faz bosque)")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=HYPERLINK("https://www.leilaoonline.net/lote/detalhe/34506", "3781")</f>
      </c>
      <c r="B38" s="4" t="s">
        <f>=HYPERLINK("https://www.leilaoonline.net/lote/detalhe/34506", " AUTOCLAVE ,ANO 1980,  IMB.73142, UND BARRA (faz bosque)")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=HYPERLINK("https://www.leilaoonline.net/lote/detalhe/34502", "3782")</f>
      </c>
      <c r="B39" s="4" t="s">
        <f>=HYPERLINK("https://www.leilaoonline.net/lote/detalhe/34502", " BALANÇA  TOPLAB, S/FR, UND BARRA (faz bosque)")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=HYPERLINK("https://www.leilaoonline.net/lote/detalhe/34460", "3783")</f>
      </c>
      <c r="B40" s="4" t="s">
        <f>=HYPERLINK("https://www.leilaoonline.net/lote/detalhe/34460", " MOTOR DE CAMINHÃO VW 24.220, GRAVAÇÃO N° DO MOTOR DANIFICADA, LOC. BARRA ")</f>
      </c>
      <c r="C40" s="4" t="inlineStr">
        <is>
          <t>Vendido</t>
        </is>
      </c>
      <c r="D40" s="4" t="inlineStr">
        <is>
          <t>57</t>
        </is>
      </c>
      <c r="E40" s="5" t="inlineStr">
        <is>
          <t>13.200,00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=HYPERLINK("https://www.leilaoonline.net/lote/detalhe/34499", "3784")</f>
      </c>
      <c r="B41" s="4" t="s">
        <f>=HYPERLINK("https://www.leilaoonline.net/lote/detalhe/34499", " 4 PNEUS C/ RODAS , S/FR, UND BARRA ")</f>
      </c>
      <c r="C41" s="4" t="inlineStr">
        <is>
          <t>Vendido</t>
        </is>
      </c>
      <c r="D41" s="4" t="inlineStr">
        <is>
          <t>3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=HYPERLINK("https://www.leilaoonline.net/lote/detalhe/34493", "3785")</f>
      </c>
      <c r="B42" s="4" t="s">
        <f>=HYPERLINK("https://www.leilaoonline.net/lote/detalhe/34493", " CAMINHÃO C/ MUNCK VW/15.180 EURO3 WORKER, ANO 2010, S/FR 98726/96483, LOC. BARRA ")</f>
      </c>
      <c r="C42" s="4" t="inlineStr">
        <is>
          <t>Vendido</t>
        </is>
      </c>
      <c r="D42" s="4" t="inlineStr">
        <is>
          <t>51</t>
        </is>
      </c>
      <c r="E42" s="5" t="inlineStr">
        <is>
          <t>70.000,00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=HYPERLINK("https://www.leilaoonline.net/lote/detalhe/34496", "3786")</f>
      </c>
      <c r="B43" s="4" t="s">
        <f>=HYPERLINK("https://www.leilaoonline.net/lote/detalhe/34496", " CAMINHÃO VOLVO NL10 340 6X4,ANO 1993/1993, (VENDA SEM IMPLEMENTO),  FR 97218/98676, LOC. BARRA ")</f>
      </c>
      <c r="C43" s="4" t="inlineStr">
        <is>
          <t>Vendido</t>
        </is>
      </c>
      <c r="D43" s="4" t="inlineStr">
        <is>
          <t>42</t>
        </is>
      </c>
      <c r="E43" s="5" t="inlineStr">
        <is>
          <t>33.500,00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=HYPERLINK("https://www.leilaoonline.net/lote/detalhe/34494", "3787")</f>
      </c>
      <c r="B44" s="4" t="s">
        <f>=HYPERLINK("https://www.leilaoonline.net/lote/detalhe/34494", " CAMINHÃO SCANIA/T113 E 6X4 360 CARROC. PRANCHA, ANO 1995/1996, FR 96449/98723, UND. BARRA ")</f>
      </c>
      <c r="C44" s="4" t="inlineStr">
        <is>
          <t>Não vendido</t>
        </is>
      </c>
      <c r="D44" s="4" t="inlineStr">
        <is>
          <t>70</t>
        </is>
      </c>
      <c r="E44" s="5" t="inlineStr">
        <is>
          <t>81.000,00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=HYPERLINK("https://www.leilaoonline.net/lote/detalhe/34495", "3788")</f>
      </c>
      <c r="B45" s="4" t="s">
        <f>=HYPERLINK("https://www.leilaoonline.net/lote/detalhe/34495", " CAMINHÃO VW/BMB 31.320 CNC CM, ANO 2010, FR96489, UND. BARRA ")</f>
      </c>
      <c r="C45" s="4" t="inlineStr">
        <is>
          <t>Vendido</t>
        </is>
      </c>
      <c r="D45" s="4" t="inlineStr">
        <is>
          <t>83</t>
        </is>
      </c>
      <c r="E45" s="5" t="inlineStr">
        <is>
          <t>63.500,00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=HYPERLINK("https://www.leilaoonline.net/lote/detalhe/34497", "3789")</f>
      </c>
      <c r="B46" s="4" t="s">
        <f>=HYPERLINK("https://www.leilaoonline.net/lote/detalhe/34497", " CAMINHÃO VW/BMB 31.320 CNC CM, ANO 2011/2012, FR 96671, UND. BARRA")</f>
      </c>
      <c r="C46" s="4" t="inlineStr">
        <is>
          <t>Vendido</t>
        </is>
      </c>
      <c r="D46" s="4" t="inlineStr">
        <is>
          <t>108</t>
        </is>
      </c>
      <c r="E46" s="5" t="inlineStr">
        <is>
          <t>81.500,00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=HYPERLINK("https://www.leilaoonline.net/lote/detalhe/35312", "3790")</f>
      </c>
      <c r="B47" s="4" t="s">
        <f>=HYPERLINK("https://www.leilaoonline.net/lote/detalhe/35312", "ENLEIRADEIRA, FR 103431, LOC. BARRA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=HYPERLINK("https://www.leilaoonline.net/lote/detalhe/34515", "3791")</f>
      </c>
      <c r="B48" s="4" t="s">
        <f>=HYPERLINK("https://www.leilaoonline.net/lote/detalhe/34515", "SUCATA ELÉTRICA/ELETRÔNICA, S/FR , UND BARRA  ")</f>
      </c>
      <c r="C48" s="4" t="inlineStr">
        <is>
          <t>Vendido</t>
        </is>
      </c>
      <c r="D48" s="4" t="inlineStr">
        <is>
          <t>2</t>
        </is>
      </c>
      <c r="E48" s="5" t="inlineStr">
        <is>
          <t>500,00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=HYPERLINK("https://www.leilaoonline.net/lote/detalhe/34516", "3792")</f>
      </c>
      <c r="B49" s="4" t="s">
        <f>=HYPERLINK("https://www.leilaoonline.net/lote/detalhe/34516", "ESTEIRA COR AZUL , APROX. 8 MTS , PATR.183373, UND BARRA ")</f>
      </c>
      <c r="C49" s="4" t="inlineStr">
        <is>
          <t>Vendido</t>
        </is>
      </c>
      <c r="D49" s="4" t="inlineStr">
        <is>
          <t>9</t>
        </is>
      </c>
      <c r="E49" s="5" t="inlineStr">
        <is>
          <t>3.550,00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=HYPERLINK("https://www.leilaoonline.net/lote/detalhe/34517", "3793")</f>
      </c>
      <c r="B50" s="4" t="s">
        <f>=HYPERLINK("https://www.leilaoonline.net/lote/detalhe/34517", "APROX. 15 ESTRUTURAS DE FERRO, S/FR UND BARRA")</f>
      </c>
      <c r="C50" s="4" t="inlineStr">
        <is>
          <t>Vendido</t>
        </is>
      </c>
      <c r="D50" s="4" t="inlineStr">
        <is>
          <t>7</t>
        </is>
      </c>
      <c r="E50" s="5" t="inlineStr">
        <is>
          <t>3.050,00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=HYPERLINK("https://www.leilaoonline.net/lote/detalhe/34518", "3794")</f>
      </c>
      <c r="B51" s="4" t="s">
        <f>=HYPERLINK("https://www.leilaoonline.net/lote/detalhe/34518", "8 MAQUINAS DE SOLDAS, S/FR , UND BARRA ")</f>
      </c>
      <c r="C51" s="4" t="inlineStr">
        <is>
          <t>Vendido</t>
        </is>
      </c>
      <c r="D51" s="4" t="inlineStr">
        <is>
          <t>26</t>
        </is>
      </c>
      <c r="E51" s="5" t="inlineStr">
        <is>
          <t>5.750,00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=HYPERLINK("https://www.leilaoonline.net/lote/detalhe/34404", "4821")</f>
      </c>
      <c r="B52" s="4" t="s">
        <f>=HYPERLINK("https://www.leilaoonline.net/lote/detalhe/34404", " GRADE CIVEMASA, FR19701, UND PARAÍSO")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=HYPERLINK("https://www.leilaoonline.net/lote/detalhe/34406", "4829")</f>
      </c>
      <c r="B53" s="4" t="s">
        <f>=HYPERLINK("https://www.leilaoonline.net/lote/detalhe/34406", "SUCATA DE MATERIAL ELÉTRICO/ELETRÔNICO, S/FR, UND PARAÍSO")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=HYPERLINK("https://www.leilaoonline.net/lote/detalhe/34464", "4831")</f>
      </c>
      <c r="B54" s="4" t="s">
        <f>=HYPERLINK("https://www.leilaoonline.net/lote/detalhe/34464", " AMBULÂNCIA VW SAVEIRO 1.6, ANO 2006, FR19808, UND PARAÍSO (transferência apenas para são paulo)")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7.000,00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=HYPERLINK("https://www.leilaoonline.net/lote/detalhe/34481", "4833")</f>
      </c>
      <c r="B55" s="4" t="s">
        <f>=HYPERLINK("https://www.leilaoonline.net/lote/detalhe/34481", " REBOQUE RANDOM RQ CI PR, ANO 1996/1996, FR19178, UND PARAISO ")</f>
      </c>
      <c r="C55" s="4" t="inlineStr">
        <is>
          <t>Vendido</t>
        </is>
      </c>
      <c r="D55" s="4" t="inlineStr">
        <is>
          <t>5</t>
        </is>
      </c>
      <c r="E55" s="5" t="inlineStr">
        <is>
          <t>8.250,00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=HYPERLINK("https://www.leilaoonline.net/lote/detalhe/34484", "4834")</f>
      </c>
      <c r="B56" s="4" t="s">
        <f>=HYPERLINK("https://www.leilaoonline.net/lote/detalhe/34484", " ENLHEIRADEIRA , FR1404, UND PARAISO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=HYPERLINK("https://www.leilaoonline.net/lote/detalhe/34488", "4835")</f>
      </c>
      <c r="B57" s="4" t="s">
        <f>=HYPERLINK("https://www.leilaoonline.net/lote/detalhe/34488", " 02 CAPAS P/ ROLO PÉ CARNEIRO, S/FR , UND PARAÍSO ")</f>
      </c>
      <c r="C57" s="4" t="inlineStr">
        <is>
          <t>Vendido</t>
        </is>
      </c>
      <c r="D57" s="4" t="inlineStr">
        <is>
          <t>20</t>
        </is>
      </c>
      <c r="E57" s="5" t="inlineStr">
        <is>
          <t>4.700,00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=HYPERLINK("https://www.leilaoonline.net/lote/detalhe/34485", "4838")</f>
      </c>
      <c r="B58" s="4" t="s">
        <f>=HYPERLINK("https://www.leilaoonline.net/lote/detalhe/34485", " CAMINHÃO (SEM MOTOR E PEÇAS), VW/26.260 CNM 6X4, ANO 2011/2012, FR19581, UND PARAÍSO ")</f>
      </c>
      <c r="C58" s="4" t="inlineStr">
        <is>
          <t>Vendido</t>
        </is>
      </c>
      <c r="D58" s="4" t="inlineStr">
        <is>
          <t>145</t>
        </is>
      </c>
      <c r="E58" s="5" t="inlineStr">
        <is>
          <t>86.000,00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=HYPERLINK("https://www.leilaoonline.net/lote/detalhe/34489", "4841")</f>
      </c>
      <c r="B59" s="4" t="s">
        <f>=HYPERLINK("https://www.leilaoonline.net/lote/detalhe/34489", " TRATOR SUCATEADO BM 100, FR19825, UND  PARAISO ")</f>
      </c>
      <c r="C59" s="4" t="inlineStr">
        <is>
          <t>Vendido</t>
        </is>
      </c>
      <c r="D59" s="4" t="inlineStr">
        <is>
          <t>95</t>
        </is>
      </c>
      <c r="E59" s="5" t="inlineStr">
        <is>
          <t>34.000,00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=HYPERLINK("https://www.leilaoonline.net/lote/detalhe/34490", "4843")</f>
      </c>
      <c r="B60" s="4" t="s">
        <f>=HYPERLINK("https://www.leilaoonline.net/lote/detalhe/34490", " TRATOR SUCATEADO VALTRA BM 100, FR19838, UND PARAISO")</f>
      </c>
      <c r="C60" s="4" t="inlineStr">
        <is>
          <t>Não vendido</t>
        </is>
      </c>
      <c r="D60" s="4" t="inlineStr">
        <is>
          <t>101</t>
        </is>
      </c>
      <c r="E60" s="5" t="inlineStr">
        <is>
          <t>36.250,00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=HYPERLINK("https://www.leilaoonline.net/lote/detalhe/34478", "4844")</f>
      </c>
      <c r="B61" s="4" t="s">
        <f>=HYPERLINK("https://www.leilaoonline.net/lote/detalhe/34478", " CARREGADORA VALTRA MOD. 128049, BM 120, FR19220, UND PARAISO ")</f>
      </c>
      <c r="C61" s="4" t="inlineStr">
        <is>
          <t>Vendido</t>
        </is>
      </c>
      <c r="D61" s="4" t="inlineStr">
        <is>
          <t>144</t>
        </is>
      </c>
      <c r="E61" s="5" t="inlineStr">
        <is>
          <t>56.500,00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=HYPERLINK("https://www.leilaoonline.net/lote/detalhe/34491", "4845")</f>
      </c>
      <c r="B62" s="4" t="s">
        <f>=HYPERLINK("https://www.leilaoonline.net/lote/detalhe/34491", " TURBINA E REDUTOR MR. NE, S/FR, UND PARAISO 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3.900,00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=HYPERLINK("https://www.leilaoonline.net/lote/detalhe/34492", "4846")</f>
      </c>
      <c r="B63" s="4" t="s">
        <f>=HYPERLINK("https://www.leilaoonline.net/lote/detalhe/34492", " TURBINA N6, E REDUTOR CESTONI, S/FR, UND PARAISO")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=HYPERLINK("https://www.leilaoonline.net/lote/detalhe/34461", "4854")</f>
      </c>
      <c r="B64" s="4" t="s">
        <f>=HYPERLINK("https://www.leilaoonline.net/lote/detalhe/34461", " CAMINHÃO COMBOIO VW/15.180 EURO WORKER, ANO 2010, FR88153, UND PARAÍSO  ")</f>
      </c>
      <c r="C64" s="4" t="inlineStr">
        <is>
          <t>Vendido</t>
        </is>
      </c>
      <c r="D64" s="4" t="inlineStr">
        <is>
          <t>107</t>
        </is>
      </c>
      <c r="E64" s="5" t="inlineStr">
        <is>
          <t>77.500,00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=HYPERLINK("https://www.leilaoonline.net/lote/detalhe/34459", "4855")</f>
      </c>
      <c r="B65" s="4" t="s">
        <f>=HYPERLINK("https://www.leilaoonline.net/lote/detalhe/34459", " FIAT UNO WAY 1.0, ANO 2015/2016, FR 19602, (TRANSFERÊNCIA APENAS P/ SÃO PAULO), UND  PARAÍSO ")</f>
      </c>
      <c r="C65" s="4" t="inlineStr">
        <is>
          <t>Não vendido</t>
        </is>
      </c>
      <c r="D65" s="4" t="inlineStr">
        <is>
          <t>10</t>
        </is>
      </c>
      <c r="E65" s="5" t="inlineStr">
        <is>
          <t>7.100,00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=HYPERLINK("https://www.leilaoonline.net/lote/detalhe/34457", "4857")</f>
      </c>
      <c r="B66" s="4" t="s">
        <f>=HYPERLINK("https://www.leilaoonline.net/lote/detalhe/34457", " CAMINHÃO VW/15.180 C/MUNCK, CARROCERIA AÇO E COMPRESSOR, ANO 2011/2012, FR19067, UND PARAÍSO ")</f>
      </c>
      <c r="C66" s="4" t="inlineStr">
        <is>
          <t>Vendido</t>
        </is>
      </c>
      <c r="D66" s="4" t="inlineStr">
        <is>
          <t>93</t>
        </is>
      </c>
      <c r="E66" s="5" t="inlineStr">
        <is>
          <t>81.500,00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=HYPERLINK("https://www.leilaoonline.net/lote/detalhe/34462", "4860")</f>
      </c>
      <c r="B67" s="4" t="s">
        <f>=HYPERLINK("https://www.leilaoonline.net/lote/detalhe/34462", " TRATOR VALTRA MOD. BM100, COM IMPLEMENTO , FR19822, UND PARAISO ")</f>
      </c>
      <c r="C67" s="4" t="inlineStr">
        <is>
          <t>Vendido</t>
        </is>
      </c>
      <c r="D67" s="4" t="inlineStr">
        <is>
          <t>80</t>
        </is>
      </c>
      <c r="E67" s="5" t="inlineStr">
        <is>
          <t>42.000,00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=HYPERLINK("https://www.leilaoonline.net/lote/detalhe/34466", "4861")</f>
      </c>
      <c r="B68" s="4" t="s">
        <f>=HYPERLINK("https://www.leilaoonline.net/lote/detalhe/34466", " TRANSBORDO ATA 10500, FR19859, UND PARAISO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5.750,00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=HYPERLINK("https://www.leilaoonline.net/lote/detalhe/34456", "4862")</f>
      </c>
      <c r="B69" s="4" t="s">
        <f>=HYPERLINK("https://www.leilaoonline.net/lote/detalhe/34456", " TRANSBORDO ATA 10500, FR19858, UND PARAISO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5.750,00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=HYPERLINK("https://www.leilaoonline.net/lote/detalhe/34474", "4863")</f>
      </c>
      <c r="B70" s="4" t="s">
        <f>=HYPERLINK("https://www.leilaoonline.net/lote/detalhe/34474", " TRANSBORDO ATA 10500, FR20207, UND PARAISO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5.750,00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=HYPERLINK("https://www.leilaoonline.net/lote/detalhe/34486", "4864")</f>
      </c>
      <c r="B71" s="4" t="s">
        <f>=HYPERLINK("https://www.leilaoonline.net/lote/detalhe/34486", " REBOQUE RODOFORTE AS RE 2E, ANO 2011, FR 964, UND  PARAÍSO ")</f>
      </c>
      <c r="C71" s="4" t="inlineStr">
        <is>
          <t>Vendido</t>
        </is>
      </c>
      <c r="D71" s="4" t="inlineStr">
        <is>
          <t>8</t>
        </is>
      </c>
      <c r="E71" s="5" t="inlineStr">
        <is>
          <t>9.000,00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=HYPERLINK("https://www.leilaoonline.net/lote/detalhe/34480", "4865")</f>
      </c>
      <c r="B72" s="4" t="s">
        <f>=HYPERLINK("https://www.leilaoonline.net/lote/detalhe/34480", " REBOQUE RANDOM RR CN, ANO 2005, FR19204, LOC. PARAÍSO ")</f>
      </c>
      <c r="C72" s="4" t="inlineStr">
        <is>
          <t>Vendido</t>
        </is>
      </c>
      <c r="D72" s="4" t="inlineStr">
        <is>
          <t>8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=HYPERLINK("https://www.leilaoonline.net/lote/detalhe/34487", "4867")</f>
      </c>
      <c r="B73" s="4" t="s">
        <f>=HYPERLINK("https://www.leilaoonline.net/lote/detalhe/34487", " REBOQUE RANDOM RQ CA, RECUPERADO CSV, ANO 2005, FR 087, UND PARAISO 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8.250,00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=HYPERLINK("https://www.leilaoonline.net/lote/detalhe/34479", "4868")</f>
      </c>
      <c r="B74" s="4" t="s">
        <f>=HYPERLINK("https://www.leilaoonline.net/lote/detalhe/34479", " REBOQUE RANDOM RQ CA, ANO 2002, FR 19192, UND PARAISO ")</f>
      </c>
      <c r="C74" s="4" t="inlineStr">
        <is>
          <t>Vendido</t>
        </is>
      </c>
      <c r="D74" s="4" t="inlineStr">
        <is>
          <t>5</t>
        </is>
      </c>
      <c r="E74" s="5" t="inlineStr">
        <is>
          <t>8.250,00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=HYPERLINK("https://www.leilaoonline.net/lote/detalhe/34477", "4869")</f>
      </c>
      <c r="B75" s="4" t="s">
        <f>=HYPERLINK("https://www.leilaoonline.net/lote/detalhe/34477", " CAMINHÃO BAU VW/15.180 EURO WORKER, ANO 2010, FR96642, UND PARAÍSO ")</f>
      </c>
      <c r="C75" s="4" t="inlineStr">
        <is>
          <t>Vendido</t>
        </is>
      </c>
      <c r="D75" s="4" t="inlineStr">
        <is>
          <t>74</t>
        </is>
      </c>
      <c r="E75" s="5" t="inlineStr">
        <is>
          <t>57.000,00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=HYPERLINK("https://www.leilaoonline.net/lote/detalhe/34458", "4870")</f>
      </c>
      <c r="B76" s="4" t="s">
        <f>=HYPERLINK("https://www.leilaoonline.net/lote/detalhe/34458", " TRANSBORDO ATA 10500, FR19861, UND PARAISO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=HYPERLINK("https://www.leilaoonline.net/lote/detalhe/35419", "5612")</f>
      </c>
      <c r="B77" s="4" t="s">
        <f>=HYPERLINK("https://www.leilaoonline.net/lote/detalhe/35419", "01 CAIXA TÉRMICA, S/FR, UND SANTA CANDIDA 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=HYPERLINK("https://www.leilaoonline.net/lote/detalhe/34514", "5708")</f>
      </c>
      <c r="B78" s="4" t="s">
        <f>=HYPERLINK("https://www.leilaoonline.net/lote/detalhe/34514", "APROX. 36 BOMBAS COSTAIS, S/FR. UND SANTA CANDIDA ")</f>
      </c>
      <c r="C78" s="4" t="inlineStr">
        <is>
          <t>Vendido</t>
        </is>
      </c>
      <c r="D78" s="4" t="inlineStr">
        <is>
          <t>6</t>
        </is>
      </c>
      <c r="E78" s="5" t="inlineStr">
        <is>
          <t>1.300,00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=HYPERLINK("https://www.leilaoonline.net/lote/detalhe/34405", "5735")</f>
      </c>
      <c r="B79" s="4" t="s">
        <f>=HYPERLINK("https://www.leilaoonline.net/lote/detalhe/34405", " CAMINHÃO M.BENZ/L 1113 BAÚ, ANO 1980/1981, FR19596, UND SANTA CÂNDIDA")</f>
      </c>
      <c r="C79" s="4" t="inlineStr">
        <is>
          <t>Vendido</t>
        </is>
      </c>
      <c r="D79" s="4" t="inlineStr">
        <is>
          <t>24</t>
        </is>
      </c>
      <c r="E79" s="5" t="inlineStr">
        <is>
          <t>18.250,00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=HYPERLINK("https://www.leilaoonline.net/lote/detalhe/34475", "5749")</f>
      </c>
      <c r="B80" s="4" t="s">
        <f>=HYPERLINK("https://www.leilaoonline.net/lote/detalhe/34475", " TRANSBORDO COLHEDORA JOHN, FR 101959, UND SANTA CANDIDA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5.750,00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=HYPERLINK("https://www.leilaoonline.net/lote/detalhe/34469", "5750")</f>
      </c>
      <c r="B81" s="4" t="s">
        <f>=HYPERLINK("https://www.leilaoonline.net/lote/detalhe/34469", " TRANSBORDO COR AZUL SERMAG, FR101979,  UND SANTA CANDIDA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=HYPERLINK("https://www.leilaoonline.net/lote/detalhe/34467", "5800")</f>
      </c>
      <c r="B82" s="4" t="s">
        <f>=HYPERLINK("https://www.leilaoonline.net/lote/detalhe/34467", " CAMINHÃO M. BENZ/AXOR TANQUE, ANO 2007/2008, FR16061, UND S CANDIDA (transferência apenas p/são paulo)")</f>
      </c>
      <c r="C82" s="4" t="inlineStr">
        <is>
          <t>Vendido</t>
        </is>
      </c>
      <c r="D82" s="4" t="inlineStr">
        <is>
          <t>61</t>
        </is>
      </c>
      <c r="E82" s="5" t="inlineStr">
        <is>
          <t>49.500,00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=HYPERLINK("https://www.leilaoonline.net/lote/detalhe/34471", "5801")</f>
      </c>
      <c r="B83" s="4" t="s">
        <f>=HYPERLINK("https://www.leilaoonline.net/lote/detalhe/34471", " SUCATA DE AUTOMÓVEL VW GOL, S/DOCUMENTO, FR19622, UND SANTA CANDIDA")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1.500,00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=HYPERLINK("https://www.leilaoonline.net/lote/detalhe/34468", "5802")</f>
      </c>
      <c r="B84" s="4" t="s">
        <f>=HYPERLINK("https://www.leilaoonline.net/lote/detalhe/34468", " FIAT/UNO WAY 1.0, ANO 2015/2016, FR19566, UND SANTA CANDIDA (Transferência apenas para São Paulo)")</f>
      </c>
      <c r="C84" s="4" t="inlineStr">
        <is>
          <t>Não vendido</t>
        </is>
      </c>
      <c r="D84" s="4" t="inlineStr">
        <is>
          <t>8</t>
        </is>
      </c>
      <c r="E84" s="5" t="inlineStr">
        <is>
          <t>8.750,00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=HYPERLINK("https://www.leilaoonline.net/lote/detalhe/34465", "5803")</f>
      </c>
      <c r="B85" s="4" t="s">
        <f>=HYPERLINK("https://www.leilaoonline.net/lote/detalhe/34465", "FIAT STRADA WORKING, ANO 2015/2016, FR19615, UND SANTA CANDIDA  (Transferência apenas para São Paulo)")</f>
      </c>
      <c r="C85" s="4" t="inlineStr">
        <is>
          <t>Vendido</t>
        </is>
      </c>
      <c r="D85" s="4" t="inlineStr">
        <is>
          <t>21</t>
        </is>
      </c>
      <c r="E85" s="5" t="inlineStr">
        <is>
          <t>11.000,00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=HYPERLINK("https://www.leilaoonline.net/lote/detalhe/34470", "5804")</f>
      </c>
      <c r="B86" s="4" t="s">
        <f>=HYPERLINK("https://www.leilaoonline.net/lote/detalhe/34470", " FIAT/UNO WAY 1.0, ANO 2015/2016, FR19607, UND SANTA CANDIDA (Transferência apenas para São Paulo)")</f>
      </c>
      <c r="C86" s="4" t="inlineStr">
        <is>
          <t>Vendido</t>
        </is>
      </c>
      <c r="D86" s="4" t="inlineStr">
        <is>
          <t>26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=HYPERLINK("https://www.leilaoonline.net/lote/detalhe/34473", "5805")</f>
      </c>
      <c r="B87" s="4" t="s">
        <f>=HYPERLINK("https://www.leilaoonline.net/lote/detalhe/34473", " TRANSBORDO SANTAL MOD.VT10T, FR19785, und SANTA CANDIDA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=HYPERLINK("https://www.leilaoonline.net/lote/detalhe/34455", "5806")</f>
      </c>
      <c r="B88" s="4" t="s">
        <f>=HYPERLINK("https://www.leilaoonline.net/lote/detalhe/34455", " TRANSBORDO SANTAL MOD.VT10T, FR19787, UND SANTA CANDIDA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=HYPERLINK("https://www.leilaoonline.net/lote/detalhe/34799", "11727")</f>
      </c>
      <c r="B89" s="4" t="s">
        <f>=HYPERLINK("https://www.leilaoonline.net/lote/detalhe/34799", " 2 ENLEIRADEIRAS,  FR.17111/122225, UND SERRA ")</f>
      </c>
      <c r="C89" s="4" t="inlineStr">
        <is>
          <t>Vendido</t>
        </is>
      </c>
      <c r="D89" s="4" t="inlineStr">
        <is>
          <t>4</t>
        </is>
      </c>
      <c r="E89" s="5" t="inlineStr">
        <is>
          <t>650,00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=HYPERLINK("https://www.leilaoonline.net/lote/detalhe/34675", "11732")</f>
      </c>
      <c r="B90" s="4" t="s">
        <f>=HYPERLINK("https://www.leilaoonline.net/lote/detalhe/34675", " COLHEDORA CASE 7700, FR23609, UND SERRA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10.750,00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=HYPERLINK("https://www.leilaoonline.net/lote/detalhe/34674", "11733")</f>
      </c>
      <c r="B91" s="4" t="s">
        <f>=HYPERLINK("https://www.leilaoonline.net/lote/detalhe/34674", " COLHEDORA JOHN DEERE 3522 2L, FR101444, UND SERRA")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11.000,00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=HYPERLINK("https://www.leilaoonline.net/lote/detalhe/34688", "11734")</f>
      </c>
      <c r="B92" s="4" t="s">
        <f>=HYPERLINK("https://www.leilaoonline.net/lote/detalhe/34688", " COLHEDORA JOHN DEERE 3510, FR107494, UND SERRA")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10.750,00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=HYPERLINK("https://www.leilaoonline.net/lote/detalhe/34685", "11735")</f>
      </c>
      <c r="B93" s="4" t="s">
        <f>=HYPERLINK("https://www.leilaoonline.net/lote/detalhe/34685", " REBOQUE FACCHINI 7,50 M, ANO 1994, FR121158, UND SERRA 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7.500,00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=HYPERLINK("https://www.leilaoonline.net/lote/detalhe/34684", "11736")</f>
      </c>
      <c r="B94" s="4" t="s">
        <f>=HYPERLINK("https://www.leilaoonline.net/lote/detalhe/34684", " CAMINHÃO M.BENZ/L 2213 BASCULANTE, ANO 1979, FR131215, UND SERRA")</f>
      </c>
      <c r="C94" s="4" t="inlineStr">
        <is>
          <t>Não vendido</t>
        </is>
      </c>
      <c r="D94" s="4" t="inlineStr">
        <is>
          <t>72</t>
        </is>
      </c>
      <c r="E94" s="5" t="inlineStr">
        <is>
          <t>30.500,00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=HYPERLINK("https://www.leilaoonline.net/lote/detalhe/34686", "11740")</f>
      </c>
      <c r="B95" s="4" t="s">
        <f>=HYPERLINK("https://www.leilaoonline.net/lote/detalhe/34686", " PRANCHA 2 EIXOS RANDON, ANO 1994, FR96517, UND SERRA ")</f>
      </c>
      <c r="C95" s="4" t="inlineStr">
        <is>
          <t>Vendido</t>
        </is>
      </c>
      <c r="D95" s="4" t="inlineStr">
        <is>
          <t>96</t>
        </is>
      </c>
      <c r="E95" s="5" t="inlineStr">
        <is>
          <t>55.500,00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=HYPERLINK("https://www.leilaoonline.net/lote/detalhe/34689", "11741")</f>
      </c>
      <c r="B96" s="4" t="s">
        <f>=HYPERLINK("https://www.leilaoonline.net/lote/detalhe/34689", " TRATOR VALTRA BH180 4X4, FR116006, LOC. SERRA")</f>
      </c>
      <c r="C96" s="4" t="inlineStr">
        <is>
          <t>Vendido</t>
        </is>
      </c>
      <c r="D96" s="4" t="inlineStr">
        <is>
          <t>97</t>
        </is>
      </c>
      <c r="E96" s="5" t="inlineStr">
        <is>
          <t>34.250,00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=HYPERLINK("https://www.leilaoonline.net/lote/detalhe/34691", "11742")</f>
      </c>
      <c r="B97" s="4" t="s">
        <f>=HYPERLINK("https://www.leilaoonline.net/lote/detalhe/34691", " CAMINHÃO SCANIA R113 6X4 C. PICADA, ANO 1994, FR120734, UND SERRA ")</f>
      </c>
      <c r="C97" s="4" t="inlineStr">
        <is>
          <t>Vendido</t>
        </is>
      </c>
      <c r="D97" s="4" t="inlineStr">
        <is>
          <t>103</t>
        </is>
      </c>
      <c r="E97" s="5" t="inlineStr">
        <is>
          <t>37.750,00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=HYPERLINK("https://www.leilaoonline.net/lote/detalhe/34682", "11743")</f>
      </c>
      <c r="B98" s="4" t="s">
        <f>=HYPERLINK("https://www.leilaoonline.net/lote/detalhe/34682", " CAMINHÃO M.BENZ/L 2220 BASCULANTE, ANO 1990, FR131569, UND SERRA ")</f>
      </c>
      <c r="C98" s="4" t="inlineStr">
        <is>
          <t>Vendido</t>
        </is>
      </c>
      <c r="D98" s="4" t="inlineStr">
        <is>
          <t>22</t>
        </is>
      </c>
      <c r="E98" s="5" t="inlineStr">
        <is>
          <t>17.500,00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=HYPERLINK("https://www.leilaoonline.net/lote/detalhe/34681", "13019")</f>
      </c>
      <c r="B99" s="4" t="s">
        <f>=HYPERLINK("https://www.leilaoonline.net/lote/detalhe/34681", " TRATOR CASE 240 MAGNUM 4X4, ANO 2010, FR93319, LOC. ZANIN ")</f>
      </c>
      <c r="C99" s="4" t="inlineStr">
        <is>
          <t>Não vendido</t>
        </is>
      </c>
      <c r="D99" s="4" t="inlineStr">
        <is>
          <t>148</t>
        </is>
      </c>
      <c r="E99" s="5" t="inlineStr">
        <is>
          <t>59.750,00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=HYPERLINK("https://www.leilaoonline.net/lote/detalhe/34690", "13025")</f>
      </c>
      <c r="B100" s="4" t="s">
        <f>=HYPERLINK("https://www.leilaoonline.net/lote/detalhe/34690", " TRANSBORDO SMR 10500 10 T, ANO 2008, FR135617, LOC ZANIN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2.550,00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=HYPERLINK("https://www.leilaoonline.net/lote/detalhe/34679", "13061")</f>
      </c>
      <c r="B101" s="4" t="s">
        <f>=HYPERLINK("https://www.leilaoonline.net/lote/detalhe/34679", " COLHEDORA JOHN DEERE 3520,ANO 2009, FR163607, LOC. ZANIN ")</f>
      </c>
      <c r="C101" s="4" t="inlineStr">
        <is>
          <t>Não vendido</t>
        </is>
      </c>
      <c r="D101" s="4" t="inlineStr">
        <is>
          <t>23</t>
        </is>
      </c>
      <c r="E101" s="5" t="inlineStr">
        <is>
          <t>20.000,00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=HYPERLINK("https://www.leilaoonline.net/lote/detalhe/34683", "14091")</f>
      </c>
      <c r="B102" s="4" t="s">
        <f>=HYPERLINK("https://www.leilaoonline.net/lote/detalhe/34683", " CAMINHÃO M.BENZ 2213 C/ MUNCK 25 TN E CAR AÇO , ANO 1984, FR360215,361449/361833 UND ZANIN ")</f>
      </c>
      <c r="C102" s="4" t="inlineStr">
        <is>
          <t>Não vendido</t>
        </is>
      </c>
      <c r="D102" s="4" t="inlineStr">
        <is>
          <t>86</t>
        </is>
      </c>
      <c r="E102" s="5" t="inlineStr">
        <is>
          <t>87.000,00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=HYPERLINK("https://www.leilaoonline.net/lote/detalhe/34680", "14092")</f>
      </c>
      <c r="B103" s="4" t="s">
        <f>=HYPERLINK("https://www.leilaoonline.net/lote/detalhe/34680", " CAMINHÃO M.BENZ 2220 6x4, C/ CARROC. TANQUE AGUÁ , ANO 1987, FR360127/361832 UND ZANIN")</f>
      </c>
      <c r="C103" s="4" t="inlineStr">
        <is>
          <t>Vendido</t>
        </is>
      </c>
      <c r="D103" s="4" t="inlineStr">
        <is>
          <t>97</t>
        </is>
      </c>
      <c r="E103" s="5" t="inlineStr">
        <is>
          <t>45.500,00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=HYPERLINK("https://www.leilaoonline.net/lote/detalhe/34695", "14093")</f>
      </c>
      <c r="B104" s="4" t="s">
        <f>=HYPERLINK("https://www.leilaoonline.net/lote/detalhe/34695", " CARRETA TORTA DE FILTRO, ANO 2005, FR361044, LOC. ZANIN ")</f>
      </c>
      <c r="C104" s="4" t="inlineStr">
        <is>
          <t>Vendido</t>
        </is>
      </c>
      <c r="D104" s="4" t="inlineStr">
        <is>
          <t>11</t>
        </is>
      </c>
      <c r="E104" s="5" t="inlineStr">
        <is>
          <t>4.750,00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=HYPERLINK("https://www.leilaoonline.net/lote/detalhe/34677", "14094")</f>
      </c>
      <c r="B105" s="4" t="s">
        <f>=HYPERLINK("https://www.leilaoonline.net/lote/detalhe/34677", " CAMINHÃO VW 26.220 6X4, ANO 2007, FR360141, UND ZANIN")</f>
      </c>
      <c r="C105" s="4" t="inlineStr">
        <is>
          <t>Não vendido</t>
        </is>
      </c>
      <c r="D105" s="4" t="inlineStr">
        <is>
          <t>110</t>
        </is>
      </c>
      <c r="E105" s="5" t="inlineStr">
        <is>
          <t>48.000,00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=HYPERLINK("https://www.leilaoonline.net/lote/detalhe/34693", "14095")</f>
      </c>
      <c r="B106" s="4" t="s">
        <f>=HYPERLINK("https://www.leilaoonline.net/lote/detalhe/34693", " TRANSBORDO SANTAL VT 10T, ANO 2002, FR361110, UND ZANIN")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2.550,00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=HYPERLINK("https://www.leilaoonline.net/lote/detalhe/34725", "15415")</f>
      </c>
      <c r="B107" s="4" t="s">
        <f>=HYPERLINK("https://www.leilaoonline.net/lote/detalhe/34725", " CAMINHÃO SCANIA R113 6X4 360, ANO 1993, FR120669, UND BONFIM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29.500,00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=HYPERLINK("https://www.leilaoonline.net/lote/detalhe/34748", "15416")</f>
      </c>
      <c r="B108" s="4" t="s">
        <f>=HYPERLINK("https://www.leilaoonline.net/lote/detalhe/34748", " REBOQUE CORONA 7,50 M, ANO 1982, FR121379, UND BONFIM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=HYPERLINK("https://www.leilaoonline.net/lote/detalhe/34745", "15417")</f>
      </c>
      <c r="B109" s="4" t="s">
        <f>=HYPERLINK("https://www.leilaoonline.net/lote/detalhe/34745", " REBOQUE FACCHINI 7,50 M, ANO 1995, FR121235, UND BONFIM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7.250,00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=HYPERLINK("https://www.leilaoonline.net/lote/detalhe/34731", "15418")</f>
      </c>
      <c r="B110" s="4" t="s">
        <f>=HYPERLINK("https://www.leilaoonline.net/lote/detalhe/34731", " PRANCHA 2 EIXOS RANDON, ANO 1978, FR121228, UND BONFIM ")</f>
      </c>
      <c r="C110" s="4" t="inlineStr">
        <is>
          <t>Não vendido</t>
        </is>
      </c>
      <c r="D110" s="4" t="inlineStr">
        <is>
          <t>60</t>
        </is>
      </c>
      <c r="E110" s="5" t="inlineStr">
        <is>
          <t>43.500,00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=HYPERLINK("https://www.leilaoonline.net/lote/detalhe/34728", "15422")</f>
      </c>
      <c r="B111" s="4" t="s">
        <f>=HYPERLINK("https://www.leilaoonline.net/lote/detalhe/34728", " REBOQUE CAMAQ 7,50M, ANO 1987, FR 121028, LOC. BONFIM")</f>
      </c>
      <c r="C111" s="4" t="inlineStr">
        <is>
          <t>Vendido</t>
        </is>
      </c>
      <c r="D111" s="4" t="inlineStr">
        <is>
          <t>8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=HYPERLINK("https://www.leilaoonline.net/lote/detalhe/34753", "15423")</f>
      </c>
      <c r="B112" s="4" t="s">
        <f>=HYPERLINK("https://www.leilaoonline.net/lote/detalhe/34753", " CAMINHÃO SCANIA R113 6X4 360 CARCAÇA,  ANO 1995, FR119794,  UND BONFIM")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6.000,00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=HYPERLINK("https://www.leilaoonline.net/lote/detalhe/34754", "15429")</f>
      </c>
      <c r="B113" s="4" t="s">
        <f>=HYPERLINK("https://www.leilaoonline.net/lote/detalhe/34754", " CAMINHÃO M.BENZ/L 2219, ANO 1986, FR119467, UND BONFIM ")</f>
      </c>
      <c r="C113" s="4" t="inlineStr">
        <is>
          <t>Não vendido</t>
        </is>
      </c>
      <c r="D113" s="4" t="inlineStr">
        <is>
          <t>25</t>
        </is>
      </c>
      <c r="E113" s="5" t="inlineStr">
        <is>
          <t>24.500,00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=HYPERLINK("https://www.leilaoonline.net/lote/detalhe/34733", "15430")</f>
      </c>
      <c r="B114" s="4" t="s">
        <f>=HYPERLINK("https://www.leilaoonline.net/lote/detalhe/34733", " CAMINHAO SCANIA R113 6X4 360, ANO 1995, FR119793, UND BONFIM ")</f>
      </c>
      <c r="C114" s="4" t="inlineStr">
        <is>
          <t>Não vendido</t>
        </is>
      </c>
      <c r="D114" s="4" t="inlineStr">
        <is>
          <t>50</t>
        </is>
      </c>
      <c r="E114" s="5" t="inlineStr">
        <is>
          <t>40.000,00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=HYPERLINK("https://www.leilaoonline.net/lote/detalhe/34757", "15441")</f>
      </c>
      <c r="B115" s="4" t="s">
        <f>=HYPERLINK("https://www.leilaoonline.net/lote/detalhe/34757", " CAMINHÃO M.BENZ/L TOCO 1214, BAÚ OFICINA  ANO 1991, FR119595, UND BONFIM ")</f>
      </c>
      <c r="C115" s="4" t="inlineStr">
        <is>
          <t>Vendido</t>
        </is>
      </c>
      <c r="D115" s="4" t="inlineStr">
        <is>
          <t>26</t>
        </is>
      </c>
      <c r="E115" s="5" t="inlineStr">
        <is>
          <t>25.000,00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=HYPERLINK("https://www.leilaoonline.net/lote/detalhe/34739", "15442")</f>
      </c>
      <c r="B116" s="4" t="s">
        <f>=HYPERLINK("https://www.leilaoonline.net/lote/detalhe/34739", " CAMINHÃO SCANIA/R113 6X4 360, ANO 1995, FR119797, UND BONFIM ")</f>
      </c>
      <c r="C116" s="4" t="inlineStr">
        <is>
          <t>Vendido</t>
        </is>
      </c>
      <c r="D116" s="4" t="inlineStr">
        <is>
          <t>57</t>
        </is>
      </c>
      <c r="E116" s="5" t="inlineStr">
        <is>
          <t>40.500,00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=HYPERLINK("https://www.leilaoonline.net/lote/detalhe/34740", "15444")</f>
      </c>
      <c r="B117" s="4" t="s">
        <f>=HYPERLINK("https://www.leilaoonline.net/lote/detalhe/34740", " CAMINHÃO SCANIA R113 6X4 360, ANO 1995, FR119796, UND BONFIM ")</f>
      </c>
      <c r="C117" s="4" t="inlineStr">
        <is>
          <t>Vendido</t>
        </is>
      </c>
      <c r="D117" s="4" t="inlineStr">
        <is>
          <t>48</t>
        </is>
      </c>
      <c r="E117" s="5" t="inlineStr">
        <is>
          <t>36.000,00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=HYPERLINK("https://www.leilaoonline.net/lote/detalhe/34736", "15446")</f>
      </c>
      <c r="B118" s="4" t="s">
        <f>=HYPERLINK("https://www.leilaoonline.net/lote/detalhe/34736", " CAMINHÃO M.BENZ/L 2013 MUNCK, ANO 1976, FR119134/137821, UND BONFIM ")</f>
      </c>
      <c r="C118" s="4" t="inlineStr">
        <is>
          <t>Não vendido</t>
        </is>
      </c>
      <c r="D118" s="4" t="inlineStr">
        <is>
          <t>29</t>
        </is>
      </c>
      <c r="E118" s="5" t="inlineStr">
        <is>
          <t>34.500,00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=HYPERLINK("https://www.leilaoonline.net/lote/detalhe/34742", "15447")</f>
      </c>
      <c r="B119" s="4" t="s">
        <f>=HYPERLINK("https://www.leilaoonline.net/lote/detalhe/34742", " CAMINHÃO M.BENZ/L  MUNCK 2638, ANO 2002, FR120846/122377/121804, UND BONFIM ")</f>
      </c>
      <c r="C119" s="4" t="inlineStr">
        <is>
          <t>Vendido</t>
        </is>
      </c>
      <c r="D119" s="4" t="inlineStr">
        <is>
          <t>44</t>
        </is>
      </c>
      <c r="E119" s="5" t="inlineStr">
        <is>
          <t>67.000,00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=HYPERLINK("https://www.leilaoonline.net/lote/detalhe/34743", "15448")</f>
      </c>
      <c r="B120" s="4" t="s">
        <f>=HYPERLINK("https://www.leilaoonline.net/lote/detalhe/34743", " TRATOR MF.290, FR115425, UND BONFIM ")</f>
      </c>
      <c r="C120" s="4" t="inlineStr">
        <is>
          <t>Vendido</t>
        </is>
      </c>
      <c r="D120" s="4" t="inlineStr">
        <is>
          <t>28</t>
        </is>
      </c>
      <c r="E120" s="5" t="inlineStr">
        <is>
          <t>26.000,00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=HYPERLINK("https://www.leilaoonline.net/lote/detalhe/34759", "15449")</f>
      </c>
      <c r="B121" s="4" t="s">
        <f>=HYPERLINK("https://www.leilaoonline.net/lote/detalhe/34759", " PÁ CARREGADEIRA CATERPILLAR 938H, FR106503, UND BOMFIM ")</f>
      </c>
      <c r="C121" s="4" t="inlineStr">
        <is>
          <t>Não vendido</t>
        </is>
      </c>
      <c r="D121" s="4" t="inlineStr">
        <is>
          <t>121</t>
        </is>
      </c>
      <c r="E121" s="5" t="inlineStr">
        <is>
          <t>92.000,00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=HYPERLINK("https://www.leilaoonline.net/lote/detalhe/34724", "20181")</f>
      </c>
      <c r="B122" s="4" t="s">
        <f>=HYPERLINK("https://www.leilaoonline.net/lote/detalhe/34724", " REBOQUE REB/ANTONINI, ANO 1993, FR36037, UND COSTA PINTO 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6.000,00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=HYPERLINK("https://www.leilaoonline.net/lote/detalhe/34722", "20210")</f>
      </c>
      <c r="B123" s="4" t="s">
        <f>=HYPERLINK("https://www.leilaoonline.net/lote/detalhe/34722", " REB/FNV - FRUEHAUF REBOQUE C/ TRANSBORDO ANTONIOSI, ANO 1983, FR46756, UND C. PINTO")</f>
      </c>
      <c r="C123" s="4" t="inlineStr">
        <is>
          <t>Vendido</t>
        </is>
      </c>
      <c r="D123" s="4" t="inlineStr">
        <is>
          <t>17</t>
        </is>
      </c>
      <c r="E123" s="5" t="inlineStr">
        <is>
          <t>10.250,00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=HYPERLINK("https://www.leilaoonline.net/lote/detalhe/34723", "20211")</f>
      </c>
      <c r="B124" s="4" t="s">
        <f>=HYPERLINK("https://www.leilaoonline.net/lote/detalhe/34723", " SEMI- REBOQUE R/FACCHINI RF CA, ANO 2007, FR173829, UND C. PINTO")</f>
      </c>
      <c r="C124" s="4" t="inlineStr">
        <is>
          <t>Vendido</t>
        </is>
      </c>
      <c r="D124" s="4" t="inlineStr">
        <is>
          <t>6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=HYPERLINK("https://www.leilaoonline.net/lote/detalhe/34721", "20218")</f>
      </c>
      <c r="B125" s="4" t="s">
        <f>=HYPERLINK("https://www.leilaoonline.net/lote/detalhe/34721", " TRANSBORDO ANTONIOSI, FR22736, UND C. PINTO")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5.750,00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=HYPERLINK("https://www.leilaoonline.net/lote/detalhe/34720", "20228")</f>
      </c>
      <c r="B126" s="4" t="s">
        <f>=HYPERLINK("https://www.leilaoonline.net/lote/detalhe/34720", " MOVEIS DIVERSOS ( veja descrição ) S/FR, UND COSTA PINTO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=HYPERLINK("https://www.leilaoonline.net/lote/detalhe/35421", "20229")</f>
      </c>
      <c r="B127" s="4" t="s">
        <f>=HYPERLINK("https://www.leilaoonline.net/lote/detalhe/35421", "6 PNEUS AGRÍCOLA (CARCAÇA), S/FR, UND COSTA PINTO")</f>
      </c>
      <c r="C127" s="4" t="inlineStr">
        <is>
          <t>Não vendido</t>
        </is>
      </c>
      <c r="D127" s="4" t="inlineStr">
        <is>
          <t>9</t>
        </is>
      </c>
      <c r="E127" s="5" t="inlineStr">
        <is>
          <t>1.700,00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=HYPERLINK("https://www.leilaoonline.net/lote/detalhe/35422", "20230")</f>
      </c>
      <c r="B128" s="4" t="s">
        <f>=HYPERLINK("https://www.leilaoonline.net/lote/detalhe/35422", "SUCATA DE TORNO, PATRIM 067451, UND COSTA PINTO")</f>
      </c>
      <c r="C128" s="4" t="inlineStr">
        <is>
          <t>Vendido</t>
        </is>
      </c>
      <c r="D128" s="4" t="inlineStr">
        <is>
          <t>9</t>
        </is>
      </c>
      <c r="E128" s="5" t="inlineStr">
        <is>
          <t>2.600,00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=HYPERLINK("https://www.leilaoonline.net/lote/detalhe/35423", "20231")</f>
      </c>
      <c r="B129" s="4" t="s">
        <f>=HYPERLINK("https://www.leilaoonline.net/lote/detalhe/35423", "1 ESTEIRA DE LONA, PATRIM 259495, UND COSTA PINTO")</f>
      </c>
      <c r="C129" s="4" t="inlineStr">
        <is>
          <t>Não vendido</t>
        </is>
      </c>
      <c r="D129" s="4" t="inlineStr">
        <is>
          <t>7</t>
        </is>
      </c>
      <c r="E129" s="5" t="inlineStr">
        <is>
          <t>1.650,00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=HYPERLINK("https://www.leilaoonline.net/lote/detalhe/35712", "20232")</f>
      </c>
      <c r="B130" s="4" t="s">
        <f>=HYPERLINK("https://www.leilaoonline.net/lote/detalhe/35712", "90 RODAS E 90 PNEUS USADOS  (quantidade aproximada) 1 Step tamanho 1100/R22, S/FR, UND COSTA PINTO")</f>
      </c>
      <c r="C130" s="4" t="inlineStr">
        <is>
          <t>Não vendido</t>
        </is>
      </c>
      <c r="D130" s="4" t="inlineStr">
        <is>
          <t>21</t>
        </is>
      </c>
      <c r="E130" s="5" t="inlineStr">
        <is>
          <t>22.000,00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=HYPERLINK("https://www.leilaoonline.net/lote/detalhe/35713", "20233")</f>
      </c>
      <c r="B131" s="4" t="s">
        <f>=HYPERLINK("https://www.leilaoonline.net/lote/detalhe/35713", "2 TANQUES PLASTICO (aproximadamente 20000lts) Patrim, 259486  UND COSTA PINTO")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600,00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=HYPERLINK("https://www.leilaoonline.net/lote/detalhe/35714", "20234")</f>
      </c>
      <c r="B132" s="4" t="s">
        <f>=HYPERLINK("https://www.leilaoonline.net/lote/detalhe/35714", "1 TANQUE PLASTICO (aproximadamente 20000lts) PATRIM 259483, UND COSTA PINTO")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=HYPERLINK("https://www.leilaoonline.net/lote/detalhe/35429", "21162")</f>
      </c>
      <c r="B133" s="4" t="s">
        <f>=HYPERLINK("https://www.leilaoonline.net/lote/detalhe/35429", "DIVERSOS - SUCATA ELÉTRICA/ELETRÔNICA, TANQUE PLAST, PRATELHEIRAS E NOBREAK S/FR, UND S. FRANCISCO")</f>
      </c>
      <c r="C133" s="4" t="inlineStr">
        <is>
          <t>Vendido</t>
        </is>
      </c>
      <c r="D133" s="4" t="inlineStr">
        <is>
          <t>12</t>
        </is>
      </c>
      <c r="E133" s="5" t="inlineStr">
        <is>
          <t>1.600,00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=HYPERLINK("https://www.leilaoonline.net/lote/detalhe/35717", "21163")</f>
      </c>
      <c r="B134" s="4" t="s">
        <f>=HYPERLINK("https://www.leilaoonline.net/lote/detalhe/35717", "GERADOR E REDUTOR RENK, S/FR, UND RAFARD")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=HYPERLINK("https://www.leilaoonline.net/lote/detalhe/34719", "22095")</f>
      </c>
      <c r="B135" s="4" t="s">
        <f>=HYPERLINK("https://www.leilaoonline.net/lote/detalhe/34719", " 1 TANQUE AÇO REVESTIDO EM ALUMINIO, S/FR, UND S. HELENA")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750,00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=HYPERLINK("https://www.leilaoonline.net/lote/detalhe/35424", "22107")</f>
      </c>
      <c r="B136" s="4" t="s">
        <f>=HYPERLINK("https://www.leilaoonline.net/lote/detalhe/35424", "15 DESKTOPS,1 NOTEBOOK , 5 MONITORES,1 DATASHOW, 2 NO-BREAK ,PATRIM 10064..., ST HELENA (veja descritivo)")</f>
      </c>
      <c r="C136" s="4" t="inlineStr">
        <is>
          <t>Vendido</t>
        </is>
      </c>
      <c r="D136" s="4" t="inlineStr">
        <is>
          <t>46</t>
        </is>
      </c>
      <c r="E136" s="5" t="inlineStr">
        <is>
          <t>4.000,00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=HYPERLINK("https://www.leilaoonline.net/lote/detalhe/35425", "22108")</f>
      </c>
      <c r="B137" s="4" t="s">
        <f>=HYPERLINK("https://www.leilaoonline.net/lote/detalhe/35425", "ESTEIRA E SILO DE ACUÇAR, PATRIM 265251 - 265253, UND ST HELENA 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900,00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=HYPERLINK("https://www.leilaoonline.net/lote/detalhe/35426", "22109")</f>
      </c>
      <c r="B138" s="4" t="s">
        <f>=HYPERLINK("https://www.leilaoonline.net/lote/detalhe/35426", "AUTOCLAVE HORIZ AC 15~40§C 12L 33,5X33cm, PATRIM 161155, UND ST HELENA  ")</f>
      </c>
      <c r="C138" s="4" t="inlineStr">
        <is>
          <t>Não vendido</t>
        </is>
      </c>
      <c r="D138" s="4" t="inlineStr">
        <is>
          <t>3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=HYPERLINK("https://www.leilaoonline.net/lote/detalhe/35715", "22110")</f>
      </c>
      <c r="B139" s="4" t="s">
        <f>=HYPERLINK("https://www.leilaoonline.net/lote/detalhe/35715", "DIVERSOS: 1 FORNO, 1 MESA (açougue), 1 FREEZER, 1 GAVETEIRO 2pts e 1 DESCARGADOR, S/FR, UND S. HELENA")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300,00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=HYPERLINK("https://www.leilaoonline.net/lote/detalhe/35716", "22111")</f>
      </c>
      <c r="B140" s="4" t="s">
        <f>=HYPERLINK("https://www.leilaoonline.net/lote/detalhe/35716", "SUCATA ELÉTRICA/ELETRÔNOCA, S/FR, UND S. HELENA")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=HYPERLINK("https://www.leilaoonline.net/lote/detalhe/35427", "23039")</f>
      </c>
      <c r="B141" s="4" t="s">
        <f>=HYPERLINK("https://www.leilaoonline.net/lote/detalhe/35427", "11 ITENS DIVERSOS  – TV, APARELHO SOM...veja abaixo, S/FR, UND S. FRANCISCO")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=HYPERLINK("https://www.leilaoonline.net/lote/detalhe/35428", "23040")</f>
      </c>
      <c r="B142" s="4" t="s">
        <f>=HYPERLINK("https://www.leilaoonline.net/lote/detalhe/35428", "TRATOR PA-CARREGADORA VOLVO L70E, ANO 2005, FR139539, UND S. FRANSCICO")</f>
      </c>
      <c r="C142" s="4" t="inlineStr">
        <is>
          <t>Vendido</t>
        </is>
      </c>
      <c r="D142" s="4" t="inlineStr">
        <is>
          <t>105</t>
        </is>
      </c>
      <c r="E142" s="5" t="inlineStr">
        <is>
          <t>79.000,00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=HYPERLINK("https://www.leilaoonline.net/lote/detalhe/34715", "24105")</f>
      </c>
      <c r="B143" s="4" t="s">
        <f>=HYPERLINK("https://www.leilaoonline.net/lote/detalhe/34715", " TRATOR VALTRA 205I 4X4 HIFLOW, ANO 2011, FR163455, UND BOM RETIRO")</f>
      </c>
      <c r="C143" s="4" t="inlineStr">
        <is>
          <t>Não vendido</t>
        </is>
      </c>
      <c r="D143" s="4" t="inlineStr">
        <is>
          <t>65</t>
        </is>
      </c>
      <c r="E143" s="5" t="inlineStr">
        <is>
          <t>50.011,90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=HYPERLINK("https://www.leilaoonline.net/lote/detalhe/34718", "24160")</f>
      </c>
      <c r="B144" s="4" t="s">
        <f>=HYPERLINK("https://www.leilaoonline.net/lote/detalhe/34718", " CULTIVADOR CINZA, FR67122, UND BOM RETIRO")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=HYPERLINK("https://www.leilaoonline.net/lote/detalhe/34717", "24196")</f>
      </c>
      <c r="B145" s="4" t="s">
        <f>=HYPERLINK("https://www.leilaoonline.net/lote/detalhe/34717", "CAMINHÃO VW/26.220 EURO3 WORKER TANQUE, ANO 2010, FR52497/57522, UND B RETIRO")</f>
      </c>
      <c r="C145" s="4" t="inlineStr">
        <is>
          <t>Não vendido</t>
        </is>
      </c>
      <c r="D145" s="4" t="inlineStr">
        <is>
          <t>87</t>
        </is>
      </c>
      <c r="E145" s="5" t="inlineStr">
        <is>
          <t>68.500,00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=HYPERLINK("https://www.leilaoonline.net/lote/detalhe/34716", "24198")</f>
      </c>
      <c r="B146" s="4" t="s">
        <f>=HYPERLINK("https://www.leilaoonline.net/lote/detalhe/34716", " TRATOR CASE 240, ANO 2010, FR100047, UND BOM RETIRO")</f>
      </c>
      <c r="C146" s="4" t="inlineStr">
        <is>
          <t>Não vendido</t>
        </is>
      </c>
      <c r="D146" s="4" t="inlineStr">
        <is>
          <t>75</t>
        </is>
      </c>
      <c r="E146" s="5" t="inlineStr">
        <is>
          <t>57.000,00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=HYPERLINK("https://www.leilaoonline.net/lote/detalhe/34712", "24199")</f>
      </c>
      <c r="B147" s="4" t="s">
        <f>=HYPERLINK("https://www.leilaoonline.net/lote/detalhe/34712", " TRATOR CASE 240, ANO 2010, FR6100052, UND BOM RETIRO")</f>
      </c>
      <c r="C147" s="4" t="inlineStr">
        <is>
          <t>Não vendido</t>
        </is>
      </c>
      <c r="D147" s="4" t="inlineStr">
        <is>
          <t>83</t>
        </is>
      </c>
      <c r="E147" s="5" t="inlineStr">
        <is>
          <t>56.000,00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=HYPERLINK("https://www.leilaoonline.net/lote/detalhe/34714", "24201")</f>
      </c>
      <c r="B148" s="4" t="s">
        <f>=HYPERLINK("https://www.leilaoonline.net/lote/detalhe/34714", " CAMINHÃO M.BENZ/ AXOR 334S 6X4 C. PICADA, ANO 2013, FR362083, UND BOM RETIRO")</f>
      </c>
      <c r="C148" s="4" t="inlineStr">
        <is>
          <t>Não vendido</t>
        </is>
      </c>
      <c r="D148" s="4" t="inlineStr">
        <is>
          <t>65</t>
        </is>
      </c>
      <c r="E148" s="5" t="inlineStr">
        <is>
          <t>145.500,00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=HYPERLINK("https://www.leilaoonline.net/lote/detalhe/34671", "24202")</f>
      </c>
      <c r="B149" s="4" t="s">
        <f>=HYPERLINK("https://www.leilaoonline.net/lote/detalhe/34671", "CAMINHÃO VW/ 26.220 WORKER, C. TANQUE, ANO 2010, FR52488/57505, UND BOM RETIRO")</f>
      </c>
      <c r="C149" s="4" t="inlineStr">
        <is>
          <t>Vendido</t>
        </is>
      </c>
      <c r="D149" s="4" t="inlineStr">
        <is>
          <t>108</t>
        </is>
      </c>
      <c r="E149" s="5" t="inlineStr">
        <is>
          <t>68.500,00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=HYPERLINK("https://www.leilaoonline.net/lote/detalhe/34713", "24211")</f>
      </c>
      <c r="B150" s="4" t="s">
        <f>=HYPERLINK("https://www.leilaoonline.net/lote/detalhe/34713", " CAMINHÃO M.BENZ/ AXOR 3344S 6X4, ANO 2015, FR58639, UND BOM RETIRO")</f>
      </c>
      <c r="C150" s="4" t="inlineStr">
        <is>
          <t>Não vendido</t>
        </is>
      </c>
      <c r="D150" s="4" t="inlineStr">
        <is>
          <t>88</t>
        </is>
      </c>
      <c r="E150" s="5" t="inlineStr">
        <is>
          <t>170.000,00</t>
        </is>
      </c>
      <c r="F15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2026-07-01T14:03:37.00Z</dcterms:created>
  <dc:creator>Tellks Tecnologia</dc:creator>
  <cp:revision>0</cp:revision>
</cp:coreProperties>
</file>