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BMW • Compass 18 • Honda WR-V • FIT LX E EX • Yaris • Lancer GT • Mercedes C300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13/11/2019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=HYPERLINK("https://www.leilaoonline.net/lote/detalhe/37502", "240")</f>
      </c>
      <c r="B11" s="4" t="s">
        <f>=HYPERLINK("https://www.leilaoonline.net/lote/detalhe/37502", "TOYOTA; YARIS SD XL 15 AT; 2019/2019; PRATA; ALCO./GASOL - FUNCIONANDO - APROX 2.050KM")</f>
      </c>
      <c r="C11" s="4" t="inlineStr">
        <is>
          <t>Não vendido</t>
        </is>
      </c>
      <c r="D11" s="4" t="inlineStr">
        <is>
          <t>35</t>
        </is>
      </c>
      <c r="E11" s="5" t="inlineStr">
        <is>
          <t>45.250,00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=HYPERLINK("https://www.leilaoonline.net/lote/detalhe/37501", "241")</f>
      </c>
      <c r="B12" s="4" t="s">
        <f>=HYPERLINK("https://www.leilaoonline.net/lote/detalhe/37501", "VW; PARATI 16V; 1999/2000; VERMELHA; GASOLINA")</f>
      </c>
      <c r="C12" s="4" t="inlineStr">
        <is>
          <t>Não vendido</t>
        </is>
      </c>
      <c r="D12" s="4" t="inlineStr">
        <is>
          <t>18</t>
        </is>
      </c>
      <c r="E12" s="5" t="inlineStr">
        <is>
          <t>5.000,00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=HYPERLINK("https://www.leilaoonline.net/lote/detalhe/37487", "242")</f>
      </c>
      <c r="B13" s="4" t="s">
        <f>=HYPERLINK("https://www.leilaoonline.net/lote/detalhe/37487", "RENAULT SANDERO 1.6 GT LINE; 2015/2016; BRANCA; ALCO/GASOL.")</f>
      </c>
      <c r="C13" s="4" t="inlineStr">
        <is>
          <t>Vendido</t>
        </is>
      </c>
      <c r="D13" s="4" t="inlineStr">
        <is>
          <t>40</t>
        </is>
      </c>
      <c r="E13" s="5" t="inlineStr">
        <is>
          <t>22.400,00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=HYPERLINK("https://www.leilaoonline.net/lote/detalhe/37329", "243")</f>
      </c>
      <c r="B14" s="4" t="s">
        <f>=HYPERLINK("https://www.leilaoonline.net/lote/detalhe/37329", "I/ KIA PICANTO EX3 1.0L; 2010/2011; PRETA; GASOLINA")</f>
      </c>
      <c r="C14" s="4" t="inlineStr">
        <is>
          <t>Não vendido</t>
        </is>
      </c>
      <c r="D14" s="4" t="inlineStr">
        <is>
          <t>12</t>
        </is>
      </c>
      <c r="E14" s="5" t="inlineStr">
        <is>
          <t>6.750,00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=HYPERLINK("https://www.leilaoonline.net/lote/detalhe/37328", "244")</f>
      </c>
      <c r="B15" s="4" t="s">
        <f>=HYPERLINK("https://www.leilaoonline.net/lote/detalhe/37328", "I; NISSAN SENTRA 20SV CVT; 2013/2014; PRETA; ALCO./GASOL;")</f>
      </c>
      <c r="C15" s="4" t="inlineStr">
        <is>
          <t>Não vendido</t>
        </is>
      </c>
      <c r="D15" s="4" t="inlineStr">
        <is>
          <t>14</t>
        </is>
      </c>
      <c r="E15" s="5" t="inlineStr">
        <is>
          <t>19.100,00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=HYPERLINK("https://www.leilaoonline.net/lote/detalhe/37112", "245")</f>
      </c>
      <c r="B16" s="4" t="s">
        <f>=HYPERLINK("https://www.leilaoonline.net/lote/detalhe/37112", "CHEVROLET; CHEVETTE; 1976/1976; VERMELHA; ALCOOL - TURBO LEGALIZADO - PLACA PRETA")</f>
      </c>
      <c r="C16" s="4" t="inlineStr">
        <is>
          <t>Vendido</t>
        </is>
      </c>
      <c r="D16" s="4" t="inlineStr">
        <is>
          <t>18</t>
        </is>
      </c>
      <c r="E16" s="5" t="inlineStr">
        <is>
          <t>17.000,00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=HYPERLINK("https://www.leilaoonline.net/lote/detalhe/37111", "246")</f>
      </c>
      <c r="B17" s="4" t="s">
        <f>=HYPERLINK("https://www.leilaoonline.net/lote/detalhe/37111", "HONDA; FITY EX CVT; 2018/2018; CINZA; ALCO./GASOL.")</f>
      </c>
      <c r="C17" s="4" t="inlineStr">
        <is>
          <t>Não vendido</t>
        </is>
      </c>
      <c r="D17" s="4" t="inlineStr">
        <is>
          <t>35</t>
        </is>
      </c>
      <c r="E17" s="5" t="inlineStr">
        <is>
          <t>45.000,00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=HYPERLINK("https://www.leilaoonline.net/lote/detalhe/37107", "247")</f>
      </c>
      <c r="B18" s="4" t="s">
        <f>=HYPERLINK("https://www.leilaoonline.net/lote/detalhe/37107", "TOYOTA; ETIOS HB X 13 L AT; 2016/2017; PRETA; ALCO./GASOL.")</f>
      </c>
      <c r="C18" s="4" t="inlineStr">
        <is>
          <t>Não vendido</t>
        </is>
      </c>
      <c r="D18" s="4" t="inlineStr">
        <is>
          <t>23</t>
        </is>
      </c>
      <c r="E18" s="5" t="inlineStr">
        <is>
          <t>26.750,00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=HYPERLINK("https://www.leilaoonline.net/lote/detalhe/37106", "248")</f>
      </c>
      <c r="B19" s="4" t="s">
        <f>=HYPERLINK("https://www.leilaoonline.net/lote/detalhe/37106", "HYUNDAI; TUCSON GLS 27L; 2008/2009; PRATA; GASOLINA")</f>
      </c>
      <c r="C19" s="4" t="inlineStr">
        <is>
          <t>Não vendido</t>
        </is>
      </c>
      <c r="D19" s="4" t="inlineStr">
        <is>
          <t>17</t>
        </is>
      </c>
      <c r="E19" s="5" t="inlineStr">
        <is>
          <t>17.250,00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=HYPERLINK("https://www.leilaoonline.net/lote/detalhe/37027", "249")</f>
      </c>
      <c r="B20" s="4" t="s">
        <f>=HYPERLINK("https://www.leilaoonline.net/lote/detalhe/37027", "HYUNDAI; HB20 X PREMIUM 1.6 AUTOM.; 2014/2015; MARROM; ALCO./GASOL.")</f>
      </c>
      <c r="C20" s="4" t="inlineStr">
        <is>
          <t>Não vendido</t>
        </is>
      </c>
      <c r="D20" s="4" t="inlineStr">
        <is>
          <t>23</t>
        </is>
      </c>
      <c r="E20" s="5" t="inlineStr">
        <is>
          <t>30.250,00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=HYPERLINK("https://www.leilaoonline.net/lote/detalhe/37026", "250")</f>
      </c>
      <c r="B21" s="4" t="s">
        <f>=HYPERLINK("https://www.leilaoonline.net/lote/detalhe/37026", "HONDA; FIT DX; 2011/2011; CINZA; ALCO./GASOL.")</f>
      </c>
      <c r="C21" s="4" t="inlineStr">
        <is>
          <t>Não vendido</t>
        </is>
      </c>
      <c r="D21" s="4" t="inlineStr">
        <is>
          <t>17</t>
        </is>
      </c>
      <c r="E21" s="5" t="inlineStr">
        <is>
          <t>18.750,00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=HYPERLINK("https://www.leilaoonline.net/lote/detalhe/37022", "251")</f>
      </c>
      <c r="B22" s="4" t="s">
        <f>=HYPERLINK("https://www.leilaoonline.net/lote/detalhe/37022", "CHEVROLET; CRUZE LT NB; 2013/2014; PRETA; ALCO./GASOL")</f>
      </c>
      <c r="C22" s="4" t="inlineStr">
        <is>
          <t>Vendido</t>
        </is>
      </c>
      <c r="D22" s="4" t="inlineStr">
        <is>
          <t>18</t>
        </is>
      </c>
      <c r="E22" s="5" t="inlineStr">
        <is>
          <t>27.000,00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=HYPERLINK("https://www.leilaoonline.net/lote/detalhe/37021", "252")</f>
      </c>
      <c r="B23" s="4" t="s">
        <f>=HYPERLINK("https://www.leilaoonline.net/lote/detalhe/37021", "I; BMW X6 XDRIVE 5.01 FG81; 2009/2010; PRETA; GASOLINA")</f>
      </c>
      <c r="C23" s="4" t="inlineStr">
        <is>
          <t>Vendido</t>
        </is>
      </c>
      <c r="D23" s="4" t="inlineStr">
        <is>
          <t>58</t>
        </is>
      </c>
      <c r="E23" s="5" t="inlineStr">
        <is>
          <t>85.900,00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=HYPERLINK("https://www.leilaoonline.net/lote/detalhe/36774", "253")</f>
      </c>
      <c r="B24" s="4" t="s">
        <f>=HYPERLINK("https://www.leilaoonline.net/lote/detalhe/36774", "HONDA, FIT LX CVT, 2015/2016, CINZA; ALCO./GASOL., FUNCIONANDO")</f>
      </c>
      <c r="C24" s="4" t="inlineStr">
        <is>
          <t>Não vendido</t>
        </is>
      </c>
      <c r="D24" s="4" t="inlineStr">
        <is>
          <t>30</t>
        </is>
      </c>
      <c r="E24" s="5" t="inlineStr">
        <is>
          <t>33.500,00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=HYPERLINK("https://www.leilaoonline.net/lote/detalhe/36764", "254")</f>
      </c>
      <c r="B25" s="4" t="s">
        <f>=HYPERLINK("https://www.leilaoonline.net/lote/detalhe/36764", "IVECO; DAILY 35514HDCS; 2015/2015; AZIL; DIESEL - CAMINHONETE MEC. OPERACIONAL")</f>
      </c>
      <c r="C25" s="4" t="inlineStr">
        <is>
          <t>Não vendido</t>
        </is>
      </c>
      <c r="D25" s="4" t="inlineStr">
        <is>
          <t>65</t>
        </is>
      </c>
      <c r="E25" s="5" t="inlineStr">
        <is>
          <t>60.000,00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=HYPERLINK("https://www.leilaoonline.net/lote/detalhe/36762", "255")</f>
      </c>
      <c r="B26" s="4" t="s">
        <f>=HYPERLINK("https://www.leilaoonline.net/lote/detalhe/36762", "HONDA HR-V TOURING; 2018/2018; PRATA; ALCO./GASOL. - FUNCIONANDO")</f>
      </c>
      <c r="C26" s="4" t="inlineStr">
        <is>
          <t>Não vendido</t>
        </is>
      </c>
      <c r="D26" s="4" t="inlineStr">
        <is>
          <t>66</t>
        </is>
      </c>
      <c r="E26" s="5" t="inlineStr">
        <is>
          <t>65.500,00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=HYPERLINK("https://www.leilaoonline.net/lote/detalhe/36763", "256")</f>
      </c>
      <c r="B27" s="4" t="s">
        <f>=HYPERLINK("https://www.leilaoonline.net/lote/detalhe/36763", "VW; BRASILIA; 1974/1974; BEGE; GASOLINA")</f>
      </c>
      <c r="C27" s="4" t="inlineStr">
        <is>
          <t>Não vendido</t>
        </is>
      </c>
      <c r="D27" s="4" t="inlineStr">
        <is>
          <t>24</t>
        </is>
      </c>
      <c r="E27" s="5" t="inlineStr">
        <is>
          <t>8.150,00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=HYPERLINK("https://www.leilaoonline.net/lote/detalhe/36761", "257")</f>
      </c>
      <c r="B28" s="4" t="s">
        <f>=HYPERLINK("https://www.leilaoonline.net/lote/detalhe/36761", "HONDA; FIT LX AUTOMATICO; 2013/2014; CINZA; ALCO./GASOL. - FUNCIONANDO")</f>
      </c>
      <c r="C28" s="4" t="inlineStr">
        <is>
          <t>Não vendido</t>
        </is>
      </c>
      <c r="D28" s="4" t="inlineStr">
        <is>
          <t>21</t>
        </is>
      </c>
      <c r="E28" s="5" t="inlineStr">
        <is>
          <t>22.000,00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=HYPERLINK("https://www.leilaoonline.net/lote/detalhe/36760", "258")</f>
      </c>
      <c r="B29" s="4" t="s">
        <f>=HYPERLINK("https://www.leilaoonline.net/lote/detalhe/36760", "JEEP COMPASS LONGITUDE F.; 2017/2018; PRETA; ALCO./GASOL - FUNCIONANDO - APROX. 14.000 KM")</f>
      </c>
      <c r="C29" s="4" t="inlineStr">
        <is>
          <t>Não vendido</t>
        </is>
      </c>
      <c r="D29" s="4" t="inlineStr">
        <is>
          <t>52</t>
        </is>
      </c>
      <c r="E29" s="5" t="inlineStr">
        <is>
          <t>67.000,00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=HYPERLINK("https://www.leilaoonline.net/lote/detalhe/36759", "259")</f>
      </c>
      <c r="B30" s="4" t="s">
        <f>=HYPERLINK("https://www.leilaoonline.net/lote/detalhe/36759", "I; HYUNDAI I 30 2.0; 2009/2010; PRATA; GASOLINA - FUNCIONANDO")</f>
      </c>
      <c r="C30" s="4" t="inlineStr">
        <is>
          <t>Não vendido</t>
        </is>
      </c>
      <c r="D30" s="4" t="inlineStr">
        <is>
          <t>29</t>
        </is>
      </c>
      <c r="E30" s="5" t="inlineStr">
        <is>
          <t>19.750,00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=HYPERLINK("https://www.leilaoonline.net/lote/detalhe/36758", "261")</f>
      </c>
      <c r="B31" s="4" t="s">
        <f>=HYPERLINK("https://www.leilaoonline.net/lote/detalhe/36758", "GM; MONTANA SPORT; 2010/2010; PRATA; ALCO./GASOL. - FUNCIONANDO - RODA E SUSPENSÃO LEGALIZADOS")</f>
      </c>
      <c r="C31" s="4" t="inlineStr">
        <is>
          <t>Não vendido</t>
        </is>
      </c>
      <c r="D31" s="4" t="inlineStr">
        <is>
          <t>20</t>
        </is>
      </c>
      <c r="E31" s="5" t="inlineStr">
        <is>
          <t>15.500,00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=HYPERLINK("https://www.leilaoonline.net/lote/detalhe/37025", "262")</f>
      </c>
      <c r="B32" s="4" t="s">
        <f>=HYPERLINK("https://www.leilaoonline.net/lote/detalhe/37025", "I; BMW X5 3.0 SI FE41; 2008/2008; PRETA;  GASOLINA")</f>
      </c>
      <c r="C32" s="4" t="inlineStr">
        <is>
          <t>Não vendido</t>
        </is>
      </c>
      <c r="D32" s="4" t="inlineStr">
        <is>
          <t>19</t>
        </is>
      </c>
      <c r="E32" s="5" t="inlineStr">
        <is>
          <t>34.050,00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=HYPERLINK("https://www.leilaoonline.net/lote/detalhe/36755", "263")</f>
      </c>
      <c r="B33" s="4" t="s">
        <f>=HYPERLINK("https://www.leilaoonline.net/lote/detalhe/36755", "GM/ CORSA WIND; 1997/1997; VERMELHA; GASOL - FUNCIONANDO - TURBO SUSPENSÃO A AR")</f>
      </c>
      <c r="C33" s="4" t="inlineStr">
        <is>
          <t>Não vendido</t>
        </is>
      </c>
      <c r="D33" s="4" t="inlineStr">
        <is>
          <t>14</t>
        </is>
      </c>
      <c r="E33" s="5" t="inlineStr">
        <is>
          <t>5.100,00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=HYPERLINK("https://www.leilaoonline.net/lote/detalhe/36757", "264")</f>
      </c>
      <c r="B34" s="4" t="s">
        <f>=HYPERLINK("https://www.leilaoonline.net/lote/detalhe/36757", "MITSUBISHI; LANCER 2.0 GT "CVT", 2011/2012; VERMELHA; GASOLINA - FUNCIONANDO")</f>
      </c>
      <c r="C34" s="4" t="inlineStr">
        <is>
          <t>Não vendido</t>
        </is>
      </c>
      <c r="D34" s="4" t="inlineStr">
        <is>
          <t>17</t>
        </is>
      </c>
      <c r="E34" s="5" t="inlineStr">
        <is>
          <t>29.750,00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=HYPERLINK("https://www.leilaoonline.net/lote/detalhe/36756", "265")</f>
      </c>
      <c r="B35" s="4" t="s">
        <f>=HYPERLINK("https://www.leilaoonline.net/lote/detalhe/36756", "KIA; SPORTAGE EX 2.0; 2011/2012; PRETA; ALCO./GASOL.- FUNCIONANDO")</f>
      </c>
      <c r="C35" s="4" t="inlineStr">
        <is>
          <t>Não vendido</t>
        </is>
      </c>
      <c r="D35" s="4" t="inlineStr">
        <is>
          <t>17</t>
        </is>
      </c>
      <c r="E35" s="5" t="inlineStr">
        <is>
          <t>29.000,00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=HYPERLINK("https://www.leilaoonline.net/lote/detalhe/36771", "266")</f>
      </c>
      <c r="B36" s="4" t="s">
        <f>=HYPERLINK("https://www.leilaoonline.net/lote/detalhe/36771", "TOYOTA; YARIS SD XL 15 AT; 2019/2019; PRATA; ALCO./GASOL - FUNCIONANDO - APROX 2.100KM")</f>
      </c>
      <c r="C36" s="4" t="inlineStr">
        <is>
          <t>Não vendido</t>
        </is>
      </c>
      <c r="D36" s="4" t="inlineStr">
        <is>
          <t>68</t>
        </is>
      </c>
      <c r="E36" s="5" t="inlineStr">
        <is>
          <t>45.500,00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=HYPERLINK("https://www.leilaoonline.net/lote/detalhe/37108", "267")</f>
      </c>
      <c r="B37" s="4" t="s">
        <f>=HYPERLINK("https://www.leilaoonline.net/lote/detalhe/37108", "FIAT; PALIO WEEKEND TREKING; 2010/2010; BRANCA; ALCO/GASOL")</f>
      </c>
      <c r="C37" s="4" t="inlineStr">
        <is>
          <t>Não vendido</t>
        </is>
      </c>
      <c r="D37" s="4" t="inlineStr">
        <is>
          <t>13</t>
        </is>
      </c>
      <c r="E37" s="5" t="inlineStr">
        <is>
          <t>18.000,00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=HYPERLINK("https://www.leilaoonline.net/lote/detalhe/36773", "268")</f>
      </c>
      <c r="B38" s="4" t="s">
        <f>=HYPERLINK("https://www.leilaoonline.net/lote/detalhe/36773", "I; M.BENZ C300; 2010/2010; GASOLINA; PRATA, FUNCIONANDO - Manual e Chave reserva")</f>
      </c>
      <c r="C38" s="4" t="inlineStr">
        <is>
          <t>Não vendido</t>
        </is>
      </c>
      <c r="D38" s="4" t="inlineStr">
        <is>
          <t>42</t>
        </is>
      </c>
      <c r="E38" s="5" t="inlineStr">
        <is>
          <t>46.000,00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=HYPERLINK("https://www.leilaoonline.net/lote/detalhe/36775", "269")</f>
      </c>
      <c r="B39" s="4" t="s">
        <f>=HYPERLINK("https://www.leilaoonline.net/lote/detalhe/36775", "HYUNDAI / TUCSON GLSB, ANO 2012/2013 AUTOMÁTICO, GASOLINA; PLACA FINAL 09 - FUNCIONANDO")</f>
      </c>
      <c r="C39" s="4" t="inlineStr">
        <is>
          <t>Não vendido</t>
        </is>
      </c>
      <c r="D39" s="4" t="inlineStr">
        <is>
          <t>27</t>
        </is>
      </c>
      <c r="E39" s="5" t="inlineStr">
        <is>
          <t>21.500,00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=HYPERLINK("https://www.leilaoonline.net/lote/detalhe/36769", "270")</f>
      </c>
      <c r="B40" s="4" t="s">
        <f>=HYPERLINK("https://www.leilaoonline.net/lote/detalhe/36769", "FIAT; PALIO WEEKEND ADVENTURE; 2003/2004; PRETA; GASOL/GNV - FUNCIONANDO")</f>
      </c>
      <c r="C40" s="4" t="inlineStr">
        <is>
          <t>Não vendido</t>
        </is>
      </c>
      <c r="D40" s="4" t="inlineStr">
        <is>
          <t>10</t>
        </is>
      </c>
      <c r="E40" s="5" t="inlineStr">
        <is>
          <t>6.750,00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=HYPERLINK("https://www.leilaoonline.net/lote/detalhe/36799", "271")</f>
      </c>
      <c r="B41" s="4" t="s">
        <f>=HYPERLINK("https://www.leilaoonline.net/lote/detalhe/36799", "HONDA; FIT EX CVT; 2015/2016; AZUL; ALCO./GASOL. - FUNCIONANDO - APROX. 30.000KM")</f>
      </c>
      <c r="C41" s="4" t="inlineStr">
        <is>
          <t>Não vendido</t>
        </is>
      </c>
      <c r="D41" s="4" t="inlineStr">
        <is>
          <t>31</t>
        </is>
      </c>
      <c r="E41" s="5" t="inlineStr">
        <is>
          <t>35.500,00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=HYPERLINK("https://www.leilaoonline.net/lote/detalhe/37109", "272")</f>
      </c>
      <c r="B42" s="4" t="s">
        <f>=HYPERLINK("https://www.leilaoonline.net/lote/detalhe/37109", "FIAT; SIENA FIRE FLEX; 2007/2007; PRETA; ALCO./GASOL")</f>
      </c>
      <c r="C42" s="4" t="inlineStr">
        <is>
          <t>Não vendido</t>
        </is>
      </c>
      <c r="D42" s="4" t="inlineStr">
        <is>
          <t>28</t>
        </is>
      </c>
      <c r="E42" s="5" t="inlineStr">
        <is>
          <t>8.250,00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=HYPERLINK("https://www.leilaoonline.net/lote/detalhe/36777", "273")</f>
      </c>
      <c r="B43" s="4" t="s">
        <f>=HYPERLINK("https://www.leilaoonline.net/lote/detalhe/36777", " FIAT PALIO WEEKEND ATTRATIVE ANO 2016 MOD 2017, COR PRATA, FLEX, PLACA FINAL 358 - FUNCIONANDO")</f>
      </c>
      <c r="C43" s="4" t="inlineStr">
        <is>
          <t>Não vendido</t>
        </is>
      </c>
      <c r="D43" s="4" t="inlineStr">
        <is>
          <t>10</t>
        </is>
      </c>
      <c r="E43" s="5" t="inlineStr">
        <is>
          <t>16.000,00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=HYPERLINK("https://www.leilaoonline.net/lote/detalhe/36768", "274")</f>
      </c>
      <c r="B44" s="4" t="s">
        <f>=HYPERLINK("https://www.leilaoonline.net/lote/detalhe/36768", "I; TOYOTA RAV 4; 2008/2008; PRETA; GASOLINA - FUNCIONANDO")</f>
      </c>
      <c r="C44" s="4" t="inlineStr">
        <is>
          <t>Não vendido</t>
        </is>
      </c>
      <c r="D44" s="4" t="inlineStr">
        <is>
          <t>19</t>
        </is>
      </c>
      <c r="E44" s="5" t="inlineStr">
        <is>
          <t>14.000,00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=HYPERLINK("https://www.leilaoonline.net/lote/detalhe/36767", "275")</f>
      </c>
      <c r="B45" s="4" t="s">
        <f>=HYPERLINK("https://www.leilaoonline.net/lote/detalhe/36767", "I; HYUNDAI SANTA FÉ V6; 2014/2015; BRANCA; GASOLINA - FUNCIONANDO")</f>
      </c>
      <c r="C45" s="4" t="inlineStr">
        <is>
          <t>Vendido</t>
        </is>
      </c>
      <c r="D45" s="4" t="inlineStr">
        <is>
          <t>98</t>
        </is>
      </c>
      <c r="E45" s="5" t="inlineStr">
        <is>
          <t>74.500,00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=HYPERLINK("https://www.leilaoonline.net/lote/detalhe/36766", "276")</f>
      </c>
      <c r="B46" s="4" t="s">
        <f>=HYPERLINK("https://www.leilaoonline.net/lote/detalhe/36766", "VW, GOLF GTI; 2000/2000; PRETA; GASOLINA - FUNCIONANDO")</f>
      </c>
      <c r="C46" s="4" t="inlineStr">
        <is>
          <t>Não vendido</t>
        </is>
      </c>
      <c r="D46" s="4" t="inlineStr">
        <is>
          <t>36</t>
        </is>
      </c>
      <c r="E46" s="5" t="inlineStr">
        <is>
          <t>9.750,00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=HYPERLINK("https://www.leilaoonline.net/lote/detalhe/37110", "277")</f>
      </c>
      <c r="B47" s="4" t="s">
        <f>=HYPERLINK("https://www.leilaoonline.net/lote/detalhe/37110", "TOYOTA HILLUX SW4; 1995/1995; VERDE; GASOLINA")</f>
      </c>
      <c r="C47" s="4" t="inlineStr">
        <is>
          <t>Não vendido</t>
        </is>
      </c>
      <c r="D47" s="4" t="inlineStr">
        <is>
          <t>9</t>
        </is>
      </c>
      <c r="E47" s="5" t="inlineStr">
        <is>
          <t>9.500,00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=HYPERLINK("https://www.leilaoonline.net/lote/detalhe/37102", "279")</f>
      </c>
      <c r="B48" s="4" t="s">
        <f>=HYPERLINK("https://www.leilaoonline.net/lote/detalhe/37102", " FIAT PALIO WEEKEND ATTRATIVE ANO 2016 MOD 2017, COR PRATA, FLEX, PLACA FINAL 978")</f>
      </c>
      <c r="C48" s="4" t="inlineStr">
        <is>
          <t>Não vendido</t>
        </is>
      </c>
      <c r="D48" s="4" t="inlineStr">
        <is>
          <t>10</t>
        </is>
      </c>
      <c r="E48" s="5" t="inlineStr">
        <is>
          <t>18.000,00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=HYPERLINK("https://www.leilaoonline.net/lote/detalhe/37103", "283")</f>
      </c>
      <c r="B49" s="4" t="s">
        <f>=HYPERLINK("https://www.leilaoonline.net/lote/detalhe/37103", " FIAT PALIO WEEKEND ATTRATIVE ANO 2016 MOD 2017, COR PRATA, FLEX, PLACA FINAL 988 - FUNCIONANDO")</f>
      </c>
      <c r="C49" s="4" t="inlineStr">
        <is>
          <t>Não vendido</t>
        </is>
      </c>
      <c r="D49" s="4" t="inlineStr">
        <is>
          <t>10</t>
        </is>
      </c>
      <c r="E49" s="5" t="inlineStr">
        <is>
          <t>18.000,00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=HYPERLINK("https://www.leilaoonline.net/lote/detalhe/36896", "284")</f>
      </c>
      <c r="B50" s="4" t="s">
        <f>=HYPERLINK("https://www.leilaoonline.net/lote/detalhe/36896", "FORD FIESTA SEDAN SC; 2004/2005; VERMELHA; GASOLINA - FUNCIONANDO")</f>
      </c>
      <c r="C50" s="4" t="inlineStr">
        <is>
          <t>Não vendido</t>
        </is>
      </c>
      <c r="D50" s="4" t="inlineStr">
        <is>
          <t>34</t>
        </is>
      </c>
      <c r="E50" s="5" t="inlineStr">
        <is>
          <t>7.450,00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=HYPERLINK("https://www.leilaoonline.net/lote/detalhe/36772", "285")</f>
      </c>
      <c r="B51" s="4" t="s">
        <f>=HYPERLINK("https://www.leilaoonline.net/lote/detalhe/36772", "VW; FOX RUN 1.6 MSI; 2017/2017; PRETA; ALCO./GASOL. - FUNCIONANDO")</f>
      </c>
      <c r="C51" s="4" t="inlineStr">
        <is>
          <t>Vendido</t>
        </is>
      </c>
      <c r="D51" s="4" t="inlineStr">
        <is>
          <t>58</t>
        </is>
      </c>
      <c r="E51" s="5" t="inlineStr">
        <is>
          <t>28.000,00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=HYPERLINK("https://www.leilaoonline.net/lote/detalhe/36779", "286")</f>
      </c>
      <c r="B52" s="4" t="s">
        <f>=HYPERLINK("https://www.leilaoonline.net/lote/detalhe/36779", "GM; CORSA GL W; 1998/1999; VERDE; GASOLINA - FUNCIONANDO")</f>
      </c>
      <c r="C52" s="4" t="inlineStr">
        <is>
          <t>Não vendido</t>
        </is>
      </c>
      <c r="D52" s="4" t="inlineStr">
        <is>
          <t>30</t>
        </is>
      </c>
      <c r="E52" s="5" t="inlineStr">
        <is>
          <t>5.000,00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=HYPERLINK("https://www.leilaoonline.net/lote/detalhe/36895", "288")</f>
      </c>
      <c r="B53" s="4" t="s">
        <f>=HYPERLINK("https://www.leilaoonline.net/lote/detalhe/36895", "HONDA FIT LX CVT, 2016/2017, CINZA; ALCO./GAS - FUNCIONANDO")</f>
      </c>
      <c r="C53" s="4" t="inlineStr">
        <is>
          <t>Não vendido</t>
        </is>
      </c>
      <c r="D53" s="4" t="inlineStr">
        <is>
          <t>33</t>
        </is>
      </c>
      <c r="E53" s="5" t="inlineStr">
        <is>
          <t>37.000,00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=HYPERLINK("https://www.leilaoonline.net/lote/detalhe/36770", "289")</f>
      </c>
      <c r="B54" s="4" t="s">
        <f>=HYPERLINK("https://www.leilaoonline.net/lote/detalhe/36770", "HONDA FIT LX "AUTOMÁTICO"; 2008/2008; CINZA; GASOLINA - FUNCIONANDO")</f>
      </c>
      <c r="C54" s="4" t="inlineStr">
        <is>
          <t>Não vendido</t>
        </is>
      </c>
      <c r="D54" s="4" t="inlineStr">
        <is>
          <t>23</t>
        </is>
      </c>
      <c r="E54" s="5" t="inlineStr">
        <is>
          <t>13.750,00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=HYPERLINK("https://www.leilaoonline.net/lote/detalhe/36776", "290")</f>
      </c>
      <c r="B55" s="4" t="s">
        <f>=HYPERLINK("https://www.leilaoonline.net/lote/detalhe/36776", " FIAT PALIO WEEKEND ATTRATIVE ANO 2016 MOD 2017, COR PRATA, FLEX, PLACA FINAL 158 - FUNCIONANDO")</f>
      </c>
      <c r="C55" s="4" t="inlineStr">
        <is>
          <t>Não vendido</t>
        </is>
      </c>
      <c r="D55" s="4" t="inlineStr">
        <is>
          <t>6</t>
        </is>
      </c>
      <c r="E55" s="5" t="inlineStr">
        <is>
          <t>13.500,00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=HYPERLINK("https://www.leilaoonline.net/lote/detalhe/36781", "294")</f>
      </c>
      <c r="B56" s="4" t="s">
        <f>=HYPERLINK("https://www.leilaoonline.net/lote/detalhe/36781", "MITSUBISHI; LANCER 2.0 "GT CVT", 2011/2012; VERMELHA, GASOLINA; - FUNCIONANDO")</f>
      </c>
      <c r="C56" s="4" t="inlineStr">
        <is>
          <t>Não vendido</t>
        </is>
      </c>
      <c r="D56" s="4" t="inlineStr">
        <is>
          <t>35</t>
        </is>
      </c>
      <c r="E56" s="5" t="inlineStr">
        <is>
          <t>29.000,00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=HYPERLINK("https://www.leilaoonline.net/lote/detalhe/36785", "296")</f>
      </c>
      <c r="B57" s="4" t="s">
        <f>=HYPERLINK("https://www.leilaoonline.net/lote/detalhe/36785", "RENAULT DUSTER 16 D 4X2; 2015/2016; PRETA; ALCO./GASOL. - FUNCIONANDO")</f>
      </c>
      <c r="C57" s="4" t="inlineStr">
        <is>
          <t>Vendido</t>
        </is>
      </c>
      <c r="D57" s="4" t="inlineStr">
        <is>
          <t>36</t>
        </is>
      </c>
      <c r="E57" s="5" t="inlineStr">
        <is>
          <t>30.500,00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=HYPERLINK("https://www.leilaoonline.net/lote/detalhe/36798", "297")</f>
      </c>
      <c r="B58" s="4" t="s">
        <f>=HYPERLINK("https://www.leilaoonline.net/lote/detalhe/36798", " FIAT PALIO WEEKEND ATTRATIVE ANO 2016 MOD 2017, COR PRATA, FLEX, PLACA FINAL 448 - FUNCIONANDO")</f>
      </c>
      <c r="C58" s="4" t="inlineStr">
        <is>
          <t>Não vendido</t>
        </is>
      </c>
      <c r="D58" s="4" t="inlineStr">
        <is>
          <t>8</t>
        </is>
      </c>
      <c r="E58" s="5" t="inlineStr">
        <is>
          <t>16.000,00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=HYPERLINK("https://www.leilaoonline.net/lote/detalhe/36787", "298")</f>
      </c>
      <c r="B59" s="4" t="s">
        <f>=HYPERLINK("https://www.leilaoonline.net/lote/detalhe/36787", "HONDA FIT EX CVT, 2016/2016, CINZA; ALCO./GAS - FUNCIONANDO")</f>
      </c>
      <c r="C59" s="4" t="inlineStr">
        <is>
          <t>Vendido</t>
        </is>
      </c>
      <c r="D59" s="4" t="inlineStr">
        <is>
          <t>49</t>
        </is>
      </c>
      <c r="E59" s="5" t="inlineStr">
        <is>
          <t>36.500,00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=HYPERLINK("https://www.leilaoonline.net/lote/detalhe/36783", "299")</f>
      </c>
      <c r="B60" s="4" t="s">
        <f>=HYPERLINK("https://www.leilaoonline.net/lote/detalhe/36783", "VW; FUSCA 1300 (1600 cadastrado); 1967/1967; BRANCA; GASOLINA - com ar condicionado; placa preta - FUNCIONANDO")</f>
      </c>
      <c r="C60" s="4" t="inlineStr">
        <is>
          <t>Não vendido</t>
        </is>
      </c>
      <c r="D60" s="4" t="inlineStr">
        <is>
          <t>13</t>
        </is>
      </c>
      <c r="E60" s="5" t="inlineStr">
        <is>
          <t>12.500,00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=HYPERLINK("https://www.leilaoonline.net/lote/detalhe/37326", "300")</f>
      </c>
      <c r="B61" s="4" t="s">
        <f>=HYPERLINK("https://www.leilaoonline.net/lote/detalhe/37326", "GM/ BLAZER; 2004/2004; BRANCA; GASOLINA")</f>
      </c>
      <c r="C61" s="4" t="inlineStr">
        <is>
          <t>Não vendido</t>
        </is>
      </c>
      <c r="D61" s="4" t="inlineStr">
        <is>
          <t>13</t>
        </is>
      </c>
      <c r="E61" s="5" t="inlineStr">
        <is>
          <t>7.000,00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=HYPERLINK("https://www.leilaoonline.net/lote/detalhe/37327", "301")</f>
      </c>
      <c r="B62" s="4" t="s">
        <f>=HYPERLINK("https://www.leilaoonline.net/lote/detalhe/37327", "I/ HAFEI MINI PICK-UP L; 2010/2011; BRANCA; GASOLINA")</f>
      </c>
      <c r="C62" s="4" t="inlineStr">
        <is>
          <t>Vendido</t>
        </is>
      </c>
      <c r="D62" s="4" t="inlineStr">
        <is>
          <t>20</t>
        </is>
      </c>
      <c r="E62" s="5" t="inlineStr">
        <is>
          <t>11.000,00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=HYPERLINK("https://www.leilaoonline.net/lote/detalhe/36784", "302")</f>
      </c>
      <c r="B63" s="4" t="s">
        <f>=HYPERLINK("https://www.leilaoonline.net/lote/detalhe/36784", "I/ FORD RANGER XLS CS2 25; 2014/2015; PRETA; ALCO./GASOL.")</f>
      </c>
      <c r="C63" s="4" t="inlineStr">
        <is>
          <t>Não vendido</t>
        </is>
      </c>
      <c r="D63" s="4" t="inlineStr">
        <is>
          <t>20</t>
        </is>
      </c>
      <c r="E63" s="5" t="inlineStr">
        <is>
          <t>27.500,00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=HYPERLINK("https://www.leilaoonline.net/lote/detalhe/36796", "303")</f>
      </c>
      <c r="B64" s="4" t="s">
        <f>=HYPERLINK("https://www.leilaoonline.net/lote/detalhe/36796", " FIAT PALIO WEEKEND ATTRATIVE ANO 2016 MOD 2017, COR PRATA, FLEX, PLACA FINAL 298 - FUNCIONANDO")</f>
      </c>
      <c r="C64" s="4" t="inlineStr">
        <is>
          <t>Não vendido</t>
        </is>
      </c>
      <c r="D64" s="4" t="inlineStr">
        <is>
          <t>17</t>
        </is>
      </c>
      <c r="E64" s="5" t="inlineStr">
        <is>
          <t>16.500,00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=HYPERLINK("https://www.leilaoonline.net/lote/detalhe/36786", "309")</f>
      </c>
      <c r="B65" s="4" t="s">
        <f>=HYPERLINK("https://www.leilaoonline.net/lote/detalhe/36786", "CHEVROLET; SPIN 1.8L AT LTZ; 2013/2013; PRETA; ALCO./GASOL.;  7 lugares - FUNCIONANDO")</f>
      </c>
      <c r="C65" s="4" t="inlineStr">
        <is>
          <t>Não vendido</t>
        </is>
      </c>
      <c r="D65" s="4" t="inlineStr">
        <is>
          <t>32</t>
        </is>
      </c>
      <c r="E65" s="5" t="inlineStr">
        <is>
          <t>26.750,00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=HYPERLINK("https://www.leilaoonline.net/lote/detalhe/36788", "310")</f>
      </c>
      <c r="B66" s="4" t="s">
        <f>=HYPERLINK("https://www.leilaoonline.net/lote/detalhe/36788", "I/ VW JETTA VARIANT; 2009/2009; PRETA; GASOLINA - FUNCIONANDO")</f>
      </c>
      <c r="C66" s="4" t="inlineStr">
        <is>
          <t>Não vendido</t>
        </is>
      </c>
      <c r="D66" s="4" t="inlineStr">
        <is>
          <t>23</t>
        </is>
      </c>
      <c r="E66" s="5" t="inlineStr">
        <is>
          <t>17.500,00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=HYPERLINK("https://www.leilaoonline.net/lote/detalhe/37104", "311")</f>
      </c>
      <c r="B67" s="4" t="s">
        <f>=HYPERLINK("https://www.leilaoonline.net/lote/detalhe/37104", " FIAT PALIO WEEKEND ATTRATIVE ANO 2016 MOD 2017, COR PRATA, FLEX, PLACA FINAL 228 - FUNCIONANDO")</f>
      </c>
      <c r="C67" s="4" t="inlineStr">
        <is>
          <t>Não vendido</t>
        </is>
      </c>
      <c r="D67" s="4" t="inlineStr">
        <is>
          <t>8</t>
        </is>
      </c>
      <c r="E67" s="5" t="inlineStr">
        <is>
          <t>16.000,00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=HYPERLINK("https://www.leilaoonline.net/lote/detalhe/36790", "314")</f>
      </c>
      <c r="B68" s="4" t="s">
        <f>=HYPERLINK("https://www.leilaoonline.net/lote/detalhe/36790", "MITSUBISHI; LANCER 2.0 "CVT", 2013/2014; GASOLINA; BRANCA, - APROX. 38.000KM - FUNCIONANDO")</f>
      </c>
      <c r="C68" s="4" t="inlineStr">
        <is>
          <t>Não vendido</t>
        </is>
      </c>
      <c r="D68" s="4" t="inlineStr">
        <is>
          <t>13</t>
        </is>
      </c>
      <c r="E68" s="5" t="inlineStr">
        <is>
          <t>27.250,00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=HYPERLINK("https://www.leilaoonline.net/lote/detalhe/36795", "320")</f>
      </c>
      <c r="B69" s="4" t="s">
        <f>=HYPERLINK("https://www.leilaoonline.net/lote/detalhe/36795", " FIAT PALIO WEEKEND ATTRATIVE ANO 2016 MOD 2017, COR PRATA, FLEX, PLACA FINAL 268 - FUNCIONANDO")</f>
      </c>
      <c r="C69" s="4" t="inlineStr">
        <is>
          <t>Não vendido</t>
        </is>
      </c>
      <c r="D69" s="4" t="inlineStr">
        <is>
          <t>7</t>
        </is>
      </c>
      <c r="E69" s="5" t="inlineStr">
        <is>
          <t>15.000,00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=HYPERLINK("https://www.leilaoonline.net/lote/detalhe/36802", "324")</f>
      </c>
      <c r="B70" s="4" t="s">
        <f>=HYPERLINK("https://www.leilaoonline.net/lote/detalhe/36802", "NISSAM; TIIDA SEDAN 18F; 2011/2012; PRATA; ALCO./GASOL. - FUNCIONANDO")</f>
      </c>
      <c r="C70" s="4" t="inlineStr">
        <is>
          <t>Vendido</t>
        </is>
      </c>
      <c r="D70" s="4" t="inlineStr">
        <is>
          <t>21</t>
        </is>
      </c>
      <c r="E70" s="5" t="inlineStr">
        <is>
          <t>13.500,00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=HYPERLINK("https://www.leilaoonline.net/lote/detalhe/36797", "327")</f>
      </c>
      <c r="B71" s="4" t="s">
        <f>=HYPERLINK("https://www.leilaoonline.net/lote/detalhe/36797", " FIAT PALIO WEEKEND ATTRATIVE ANO 2016 MOD 2017, COR PRATA, FLEX, PLACA FINAL 428 - FUNCIONANDO")</f>
      </c>
      <c r="C71" s="4" t="inlineStr">
        <is>
          <t>Não vendido</t>
        </is>
      </c>
      <c r="D71" s="4" t="inlineStr">
        <is>
          <t>13</t>
        </is>
      </c>
      <c r="E71" s="5" t="inlineStr">
        <is>
          <t>15.000,00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=HYPERLINK("https://www.leilaoonline.net/lote/detalhe/36789", "330")</f>
      </c>
      <c r="B72" s="4" t="s">
        <f>=HYPERLINK("https://www.leilaoonline.net/lote/detalhe/36789", "HONDA, FIT LX CVT, 2017/2017, PRATA; ALCO./GASOL., - FUNCIONANDO")</f>
      </c>
      <c r="C72" s="4" t="inlineStr">
        <is>
          <t>Vendido</t>
        </is>
      </c>
      <c r="D72" s="4" t="inlineStr">
        <is>
          <t>67</t>
        </is>
      </c>
      <c r="E72" s="5" t="inlineStr">
        <is>
          <t>38.000,00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=HYPERLINK("https://www.leilaoonline.net/lote/detalhe/36791", "332")</f>
      </c>
      <c r="B73" s="4" t="s">
        <f>=HYPERLINK("https://www.leilaoonline.net/lote/detalhe/36791", "VW; PUMA GTE; 1977/1977; VERMELHA; GASOLINA - FUNCIONANDO")</f>
      </c>
      <c r="C73" s="4" t="inlineStr">
        <is>
          <t>Não vendido</t>
        </is>
      </c>
      <c r="D73" s="4" t="inlineStr">
        <is>
          <t>28</t>
        </is>
      </c>
      <c r="E73" s="5" t="inlineStr">
        <is>
          <t>10.000,00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=HYPERLINK("https://www.leilaoonline.net/lote/detalhe/36792", "335")</f>
      </c>
      <c r="B74" s="4" t="s">
        <f>=HYPERLINK("https://www.leilaoonline.net/lote/detalhe/36792", "FIAT; DOBLO ESSENCE 1.8; 2013/2013; PRATA; ALCO./GASOL/GNV - FUNCIONANDO - 7 lugares")</f>
      </c>
      <c r="C74" s="4" t="inlineStr">
        <is>
          <t>Não vendido</t>
        </is>
      </c>
      <c r="D74" s="4" t="inlineStr">
        <is>
          <t>27</t>
        </is>
      </c>
      <c r="E74" s="5" t="inlineStr">
        <is>
          <t>21.500,00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=HYPERLINK("https://www.leilaoonline.net/lote/detalhe/36794", "336")</f>
      </c>
      <c r="B75" s="4" t="s">
        <f>=HYPERLINK("https://www.leilaoonline.net/lote/detalhe/36794", " FIAT PALIO WEEKEND ATTRATIVE ANO 2016 MOD 2017, COR PRATA, FLEX, PLACA FINAL 268 - FUNCIONANDO")</f>
      </c>
      <c r="C75" s="4" t="inlineStr">
        <is>
          <t>Não vendido</t>
        </is>
      </c>
      <c r="D75" s="4" t="inlineStr">
        <is>
          <t>11</t>
        </is>
      </c>
      <c r="E75" s="5" t="inlineStr">
        <is>
          <t>17.000,00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=HYPERLINK("https://www.leilaoonline.net/lote/detalhe/36793", "400")</f>
      </c>
      <c r="B76" s="4" t="s">
        <f>=HYPERLINK("https://www.leilaoonline.net/lote/detalhe/36793", "JG DE RODAS COM PNEUS 195 X 55 X 16")</f>
      </c>
      <c r="C76" s="4" t="inlineStr">
        <is>
          <t>Vendido</t>
        </is>
      </c>
      <c r="D76" s="4" t="inlineStr">
        <is>
          <t>10</t>
        </is>
      </c>
      <c r="E76" s="5" t="inlineStr">
        <is>
          <t>1.000,00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=HYPERLINK("https://www.leilaoonline.net/lote/detalhe/37105", "401")</f>
      </c>
      <c r="B77" s="4" t="s">
        <f>=HYPERLINK("https://www.leilaoonline.net/lote/detalhe/37105", "JET  Yamaha VX700 2 Tempos, ANO 2007 C/ CARRETA, FUNCIONANDO")</f>
      </c>
      <c r="C77" s="4" t="inlineStr">
        <is>
          <t>Não vendido</t>
        </is>
      </c>
      <c r="D77" s="4" t="inlineStr">
        <is>
          <t>24</t>
        </is>
      </c>
      <c r="E77" s="5" t="inlineStr">
        <is>
          <t>13.000,00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=HYPERLINK("https://www.leilaoonline.net/lote/detalhe/36801", "402")</f>
      </c>
      <c r="B78" s="4" t="s">
        <f>=HYPERLINK("https://www.leilaoonline.net/lote/detalhe/36801", "JG DE RODAS COM PNEUS 235 X 75 X 15")</f>
      </c>
      <c r="C78" s="4" t="inlineStr">
        <is>
          <t>Não vendido</t>
        </is>
      </c>
      <c r="D78" s="4" t="inlineStr">
        <is>
          <t>3</t>
        </is>
      </c>
      <c r="E78" s="5" t="inlineStr">
        <is>
          <t>300,00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=HYPERLINK("https://www.leilaoonline.net/lote/detalhe/36800", "403")</f>
      </c>
      <c r="B79" s="4" t="s">
        <f>=HYPERLINK("https://www.leilaoonline.net/lote/detalhe/36800", "BUGGY SWELL Motor Honda 5.5 C/ RÉ, FUNCIONANDO")</f>
      </c>
      <c r="C79" s="4" t="inlineStr">
        <is>
          <t>Não vendido</t>
        </is>
      </c>
      <c r="D79" s="4" t="inlineStr">
        <is>
          <t>10</t>
        </is>
      </c>
      <c r="E79" s="5" t="inlineStr">
        <is>
          <t>2.780,00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=HYPERLINK("https://www.leilaoonline.net/lote/detalhe/36803", "404")</f>
      </c>
      <c r="B80" s="4" t="s">
        <f>=HYPERLINK("https://www.leilaoonline.net/lote/detalhe/36803", "JG DE RODAS DE LIGA COM PNEUS 215 X 55 X 17")</f>
      </c>
      <c r="C80" s="4" t="inlineStr">
        <is>
          <t>Não vendido</t>
        </is>
      </c>
      <c r="D80" s="4" t="inlineStr">
        <is>
          <t>8</t>
        </is>
      </c>
      <c r="E80" s="5" t="inlineStr">
        <is>
          <t>1.300,00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=HYPERLINK("https://www.leilaoonline.net/lote/detalhe/36804", "405")</f>
      </c>
      <c r="B81" s="4" t="s">
        <f>=HYPERLINK("https://www.leilaoonline.net/lote/detalhe/36804", "JOGO DE RODAS DE LIGA COM PNEUS 195 X 55 X 16")</f>
      </c>
      <c r="C81" s="4" t="inlineStr">
        <is>
          <t>Não vendido</t>
        </is>
      </c>
      <c r="D81" s="4" t="inlineStr">
        <is>
          <t>6</t>
        </is>
      </c>
      <c r="E81" s="5" t="inlineStr">
        <is>
          <t>900,00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=HYPERLINK("https://www.leilaoonline.net/lote/detalhe/36805", "406")</f>
      </c>
      <c r="B82" s="4" t="s">
        <f>=HYPERLINK("https://www.leilaoonline.net/lote/detalhe/36805", "JOGO DE RODAS DE LIGA ARO 15 COM PNEUS")</f>
      </c>
      <c r="C82" s="4" t="inlineStr">
        <is>
          <t>Não vendido</t>
        </is>
      </c>
      <c r="D82" s="4" t="inlineStr">
        <is>
          <t>6</t>
        </is>
      </c>
      <c r="E82" s="5" t="inlineStr">
        <is>
          <t>650,00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=HYPERLINK("https://www.leilaoonline.net/lote/detalhe/36806", "407")</f>
      </c>
      <c r="B83" s="4" t="s">
        <f>=HYPERLINK("https://www.leilaoonline.net/lote/detalhe/36806", "JG DE RODAS DE LIGA COM PNEUS 215 45 17")</f>
      </c>
      <c r="C83" s="4" t="inlineStr">
        <is>
          <t>Não vendido</t>
        </is>
      </c>
      <c r="D83" s="4" t="inlineStr">
        <is>
          <t>5</t>
        </is>
      </c>
      <c r="E83" s="5" t="inlineStr">
        <is>
          <t>850,00</t>
        </is>
      </c>
      <c r="F83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2026-09-30T11:48:39.00Z</dcterms:created>
  <dc:creator>Tellks Tecnologia</dc:creator>
  <cp:revision>0</cp:revision>
</cp:coreProperties>
</file>