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8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MUNCK, TANQUES EM INOX, REATORES, DORMENTES, MÁQ. E EQUIP. INDUSTRIAIS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13/12/2019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=HYPERLINK("https://www.leilaoonline.net/lote/detalhe/38571", "001")</f>
      </c>
      <c r="B11" s="4" t="s">
        <f>=HYPERLINK("https://www.leilaoonline.net/lote/detalhe/38571", " TANQUE EM AÇO INOX COM MISTURADOR , COM APROXIMADAMENTE 5000 LITROS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8.000,00</t>
        </is>
      </c>
      <c r="F11" s="4" t="inlineStr">
        <is>
          <t>200.00</t>
        </is>
      </c>
    </row>
    <row collapsed="false" customFormat="false" customHeight="false" hidden="false" ht="12.1" outlineLevel="0" r="12">
      <c r="A12" s="5" t="s">
        <f>=HYPERLINK("https://www.leilaoonline.net/lote/detalhe/38575", "002")</f>
      </c>
      <c r="B12" s="4" t="s">
        <f>=HYPERLINK("https://www.leilaoonline.net/lote/detalhe/38575", " TANQUE EM AÇO INOX COM MISTURADOR , COM APROXIMADAMENTE 5000 LITROS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5.000,00</t>
        </is>
      </c>
      <c r="F12" s="4" t="inlineStr">
        <is>
          <t>200.00</t>
        </is>
      </c>
    </row>
    <row collapsed="false" customFormat="false" customHeight="false" hidden="false" ht="12.1" outlineLevel="0" r="13">
      <c r="A13" s="5" t="s">
        <f>=HYPERLINK("https://www.leilaoonline.net/lote/detalhe/38573", "003")</f>
      </c>
      <c r="B13" s="4" t="s">
        <f>=HYPERLINK("https://www.leilaoonline.net/lote/detalhe/38573", " REATOR COM PARTE INTERNA EM AÇO INOX, COM APROXIMADAMENTE 700 LITROS")</f>
      </c>
      <c r="C13" s="4" t="inlineStr">
        <is>
          <t>Vendido</t>
        </is>
      </c>
      <c r="D13" s="4" t="inlineStr">
        <is>
          <t>1</t>
        </is>
      </c>
      <c r="E13" s="5" t="inlineStr">
        <is>
          <t>750,00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=HYPERLINK("https://www.leilaoonline.net/lote/detalhe/38574", "004")</f>
      </c>
      <c r="B14" s="4" t="s">
        <f>=HYPERLINK("https://www.leilaoonline.net/lote/detalhe/38574", " TANQUE EM AÇO INOX COM MISTURADOR , COM APROXIMADAMENTE 10.000 LITROS ")</f>
      </c>
      <c r="C14" s="4" t="inlineStr">
        <is>
          <t>Vendido</t>
        </is>
      </c>
      <c r="D14" s="4" t="inlineStr">
        <is>
          <t>14</t>
        </is>
      </c>
      <c r="E14" s="5" t="inlineStr">
        <is>
          <t>3.800,00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=HYPERLINK("https://www.leilaoonline.net/lote/detalhe/38572", "005")</f>
      </c>
      <c r="B15" s="4" t="s">
        <f>=HYPERLINK("https://www.leilaoonline.net/lote/detalhe/38572", " TANQUE EM AÇO INOX COM SISTEMA DE AQUECIMENTO 1/2" CANA COM APROXIMADAMENTE 4000 LITROS")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3.000,00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=HYPERLINK("https://www.leilaoonline.net/lote/detalhe/38581", "006")</f>
      </c>
      <c r="B16" s="4" t="s">
        <f>=HYPERLINK("https://www.leilaoonline.net/lote/detalhe/38581", " LOTE CONTENDO 2 CALDEIRAS ELÉTRICAS MARCA ATA, C/PAINEL ELÉTRICO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3.900,00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=HYPERLINK("https://www.leilaoonline.net/lote/detalhe/38578", "007")</f>
      </c>
      <c r="B17" s="4" t="s">
        <f>=HYPERLINK("https://www.leilaoonline.net/lote/detalhe/38578", " TANQUE EM AÇO INOX , ENCAMISADO , COM APROXIMADAMENTE 1000 LITROS")</f>
      </c>
      <c r="C17" s="4" t="inlineStr">
        <is>
          <t>Vendido</t>
        </is>
      </c>
      <c r="D17" s="4" t="inlineStr">
        <is>
          <t>1</t>
        </is>
      </c>
      <c r="E17" s="5" t="inlineStr">
        <is>
          <t>1.900,00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=HYPERLINK("https://www.leilaoonline.net/lote/detalhe/38589", "008")</f>
      </c>
      <c r="B18" s="4" t="s">
        <f>=HYPERLINK("https://www.leilaoonline.net/lote/detalhe/38589", " TANQUE EM AÇO INOX , ENCAMISADO , COM APROXIMADAMENTE 600 LITROS")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900,00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=HYPERLINK("https://www.leilaoonline.net/lote/detalhe/38583", "009")</f>
      </c>
      <c r="B19" s="4" t="s">
        <f>=HYPERLINK("https://www.leilaoonline.net/lote/detalhe/38583", " REATOR EM AÇO INOX, 1/2" CANA , COM APROXIMADAMENTE 1000 LITROS")</f>
      </c>
      <c r="C19" s="4" t="inlineStr">
        <is>
          <t>Vendido</t>
        </is>
      </c>
      <c r="D19" s="4" t="inlineStr">
        <is>
          <t>4</t>
        </is>
      </c>
      <c r="E19" s="5" t="inlineStr">
        <is>
          <t>5.100,00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=HYPERLINK("https://www.leilaoonline.net/lote/detalhe/38590", "010")</f>
      </c>
      <c r="B20" s="4" t="s">
        <f>=HYPERLINK("https://www.leilaoonline.net/lote/detalhe/38590", " TANQUE EM AÇO INOX, COM MISTURADOR COM APROXIMADAMENTE 300 LITROS")</f>
      </c>
      <c r="C20" s="4" t="inlineStr">
        <is>
          <t>Vendido</t>
        </is>
      </c>
      <c r="D20" s="4" t="inlineStr">
        <is>
          <t>1</t>
        </is>
      </c>
      <c r="E20" s="5" t="inlineStr">
        <is>
          <t>550,00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=HYPERLINK("https://www.leilaoonline.net/lote/detalhe/38582", "011")</f>
      </c>
      <c r="B21" s="4" t="s">
        <f>=HYPERLINK("https://www.leilaoonline.net/lote/detalhe/38582", " TANQUE EM AÇO INOX COM AQUECIMENTO 1/2" CANA , COM APROXIMADAMENTE 1800 LITROS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1.000,00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=HYPERLINK("https://www.leilaoonline.net/lote/detalhe/38591", "012")</f>
      </c>
      <c r="B22" s="4" t="s">
        <f>=HYPERLINK("https://www.leilaoonline.net/lote/detalhe/38591", " TANQUE AM AÇO INOX COM SERPENTINA INTERNA COM APROXIMADAMENTE 2460 LITROS , 5 KG DE PRESSÃO")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1.900,00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=HYPERLINK("https://www.leilaoonline.net/lote/detalhe/38577", "013")</f>
      </c>
      <c r="B23" s="4" t="s">
        <f>=HYPERLINK("https://www.leilaoonline.net/lote/detalhe/38577", " TANQUE EM AÇO INOX, COM MISTURADOR  E SERPENTINA INTERNA COM APROXIMADAMENTE 2500 LITROS")</f>
      </c>
      <c r="C23" s="4" t="inlineStr">
        <is>
          <t>Vendido</t>
        </is>
      </c>
      <c r="D23" s="4" t="inlineStr">
        <is>
          <t>1</t>
        </is>
      </c>
      <c r="E23" s="5" t="inlineStr">
        <is>
          <t>1.900,00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=HYPERLINK("https://www.leilaoonline.net/lote/detalhe/38596", "014")</f>
      </c>
      <c r="B24" s="4" t="s">
        <f>=HYPERLINK("https://www.leilaoonline.net/lote/detalhe/38596", " TANQUE EM AÇO INOX , COM APROXIMADAMENTE 8000 LITROS")</f>
      </c>
      <c r="C24" s="4" t="inlineStr">
        <is>
          <t>Não vendido</t>
        </is>
      </c>
      <c r="D24" s="4" t="inlineStr">
        <is>
          <t>1</t>
        </is>
      </c>
      <c r="E24" s="5" t="inlineStr">
        <is>
          <t>1.900,00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=HYPERLINK("https://www.leilaoonline.net/lote/detalhe/38584", "015")</f>
      </c>
      <c r="B25" s="4" t="s">
        <f>=HYPERLINK("https://www.leilaoonline.net/lote/detalhe/38584", " TANQUE EM AÇO INOX COM AQUECIMENTO 1/2" CANA , COM APROXIMADAMENTE 3000 LITROS ")</f>
      </c>
      <c r="C25" s="4" t="inlineStr">
        <is>
          <t>Vendido</t>
        </is>
      </c>
      <c r="D25" s="4" t="inlineStr">
        <is>
          <t>1</t>
        </is>
      </c>
      <c r="E25" s="5" t="inlineStr">
        <is>
          <t>1.000,00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=HYPERLINK("https://www.leilaoonline.net/lote/detalhe/38585", "017")</f>
      </c>
      <c r="B26" s="4" t="s">
        <f>=HYPERLINK("https://www.leilaoonline.net/lote/detalhe/38585", " TANQUE EM AÇO INOX , ENCAMISADO , COM APROXIMADAMENTE 600 LITROS")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1.000,00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=HYPERLINK("https://www.leilaoonline.net/lote/detalhe/38592", "018")</f>
      </c>
      <c r="B27" s="4" t="s">
        <f>=HYPERLINK("https://www.leilaoonline.net/lote/detalhe/38592", " MISTURADOR EM AÇO INOX , TIPO V, COM APROXIMADAMENTE 600 LITROS")</f>
      </c>
      <c r="C27" s="4" t="inlineStr">
        <is>
          <t>Vendido</t>
        </is>
      </c>
      <c r="D27" s="4" t="inlineStr">
        <is>
          <t>7</t>
        </is>
      </c>
      <c r="E27" s="5" t="inlineStr">
        <is>
          <t>3.500,00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=HYPERLINK("https://www.leilaoonline.net/lote/detalhe/38580", "019")</f>
      </c>
      <c r="B28" s="4" t="s">
        <f>=HYPERLINK("https://www.leilaoonline.net/lote/detalhe/38580", " TANQUE EM AÇO INOX , COM MISTURADOR  COM APROXIMADAMENTE 2300 LITROS")</f>
      </c>
      <c r="C28" s="4" t="inlineStr">
        <is>
          <t>Vendido</t>
        </is>
      </c>
      <c r="D28" s="4" t="inlineStr">
        <is>
          <t>1</t>
        </is>
      </c>
      <c r="E28" s="5" t="inlineStr">
        <is>
          <t>750,00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=HYPERLINK("https://www.leilaoonline.net/lote/detalhe/38586", "020")</f>
      </c>
      <c r="B29" s="4" t="s">
        <f>=HYPERLINK("https://www.leilaoonline.net/lote/detalhe/38586", " TANQUE EM AÇO INOX , COM APROXIMADAMENTE 1150 LITROS")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900,00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=HYPERLINK("https://www.leilaoonline.net/lote/detalhe/38576", "021")</f>
      </c>
      <c r="B30" s="4" t="s">
        <f>=HYPERLINK("https://www.leilaoonline.net/lote/detalhe/38576", " TANQUE EM AÇO INOX , COM APROXIMADAMENTE 1170 LITROS")</f>
      </c>
      <c r="C30" s="4" t="inlineStr">
        <is>
          <t>Vendido</t>
        </is>
      </c>
      <c r="D30" s="4" t="inlineStr">
        <is>
          <t>1</t>
        </is>
      </c>
      <c r="E30" s="5" t="inlineStr">
        <is>
          <t>900,00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=HYPERLINK("https://www.leilaoonline.net/lote/detalhe/38594", "022")</f>
      </c>
      <c r="B31" s="4" t="s">
        <f>=HYPERLINK("https://www.leilaoonline.net/lote/detalhe/38594", " VASO CONSTRUIDO EM AÇO INOX , COM APROXIMADAMENTE 3200 LITROS")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2.500,00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=HYPERLINK("https://www.leilaoonline.net/lote/detalhe/38579", "023")</f>
      </c>
      <c r="B32" s="4" t="s">
        <f>=HYPERLINK("https://www.leilaoonline.net/lote/detalhe/38579", " CICLONE EM AÇO INOX, COM APROXIMADAMENTE 6000 LITROS")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1.900,00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=HYPERLINK("https://www.leilaoonline.net/lote/detalhe/38595", "024")</f>
      </c>
      <c r="B33" s="4" t="s">
        <f>=HYPERLINK("https://www.leilaoonline.net/lote/detalhe/38595", " MISTURADOR EM AÇO INOX, COM APROXIMADAMENTE 800 LITROS")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3.000,00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=HYPERLINK("https://www.leilaoonline.net/lote/detalhe/38588", "025")</f>
      </c>
      <c r="B34" s="4" t="s">
        <f>=HYPERLINK("https://www.leilaoonline.net/lote/detalhe/38588", " VASO CONSTRUIDO EM AÇO INOX , COM APROXIMADAMENTE 500 LITROS")</f>
      </c>
      <c r="C34" s="4" t="inlineStr">
        <is>
          <t>Vendido</t>
        </is>
      </c>
      <c r="D34" s="4" t="inlineStr">
        <is>
          <t>1</t>
        </is>
      </c>
      <c r="E34" s="5" t="inlineStr">
        <is>
          <t>800,00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=HYPERLINK("https://www.leilaoonline.net/lote/detalhe/38593", "026")</f>
      </c>
      <c r="B35" s="4" t="s">
        <f>=HYPERLINK("https://www.leilaoonline.net/lote/detalhe/38593", " TROCADOR DE CALOR")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300,00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=HYPERLINK("https://www.leilaoonline.net/lote/detalhe/38587", "027")</f>
      </c>
      <c r="B36" s="4" t="s">
        <f>=HYPERLINK("https://www.leilaoonline.net/lote/detalhe/38587", " VASO CONSTRUIDO EM AÇO INOX , COM APROXIMADAMENTE 600 LITROS")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1.100,00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=HYPERLINK("https://www.leilaoonline.net/lote/detalhe/38597", "028")</f>
      </c>
      <c r="B37" s="4" t="s">
        <f>=HYPERLINK("https://www.leilaoonline.net/lote/detalhe/38597", " TANQUE EM AÇO INOX , COM MISTURADOR  COM APROXIMADAMENTE 200 LITROS")</f>
      </c>
      <c r="C37" s="4" t="inlineStr">
        <is>
          <t>Vendido</t>
        </is>
      </c>
      <c r="D37" s="4" t="inlineStr">
        <is>
          <t>1</t>
        </is>
      </c>
      <c r="E37" s="5" t="inlineStr">
        <is>
          <t>300,00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=HYPERLINK("https://www.leilaoonline.net/lote/detalhe/38598", "029")</f>
      </c>
      <c r="B38" s="4" t="s">
        <f>=HYPERLINK("https://www.leilaoonline.net/lote/detalhe/38598", " TANQUE EM AÇO INOX , COM MISTURADOR  COM APROXIMADAMENTE 1200 LITROS")</f>
      </c>
      <c r="C38" s="4" t="inlineStr">
        <is>
          <t>Vendido</t>
        </is>
      </c>
      <c r="D38" s="4" t="inlineStr">
        <is>
          <t>1</t>
        </is>
      </c>
      <c r="E38" s="5" t="inlineStr">
        <is>
          <t>500,00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=HYPERLINK("https://www.leilaoonline.net/lote/detalhe/38599", "030")</f>
      </c>
      <c r="B39" s="4" t="s">
        <f>=HYPERLINK("https://www.leilaoonline.net/lote/detalhe/38599", " TANQUE EM AÇO INOX , COM 2  MISTURADORES,   COM APROXIMADAMENTE 200 LITROS")</f>
      </c>
      <c r="C39" s="4" t="inlineStr">
        <is>
          <t>Vendido</t>
        </is>
      </c>
      <c r="D39" s="4" t="inlineStr">
        <is>
          <t>3</t>
        </is>
      </c>
      <c r="E39" s="5" t="inlineStr">
        <is>
          <t>950,00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=HYPERLINK("https://www.leilaoonline.net/lote/detalhe/38601", "032")</f>
      </c>
      <c r="B40" s="4" t="s">
        <f>=HYPERLINK("https://www.leilaoonline.net/lote/detalhe/38601", " LOTE COMPOSTO DE 4 TANQUES EM AÇO INOX DE APROXIMADAMENTE 500 LITROS")</f>
      </c>
      <c r="C40" s="4" t="inlineStr">
        <is>
          <t>Vendido</t>
        </is>
      </c>
      <c r="D40" s="4" t="inlineStr">
        <is>
          <t>2</t>
        </is>
      </c>
      <c r="E40" s="5" t="inlineStr">
        <is>
          <t>2.500,00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=HYPERLINK("https://www.leilaoonline.net/lote/detalhe/38602", "033")</f>
      </c>
      <c r="B41" s="4" t="s">
        <f>=HYPERLINK("https://www.leilaoonline.net/lote/detalhe/38602", " LOTE COMPOSTO DE 4 TANQUES EM AÇO INOX DE APROXIMADAMENTE 500 LITROS")</f>
      </c>
      <c r="C41" s="4" t="inlineStr">
        <is>
          <t>Vendido</t>
        </is>
      </c>
      <c r="D41" s="4" t="inlineStr">
        <is>
          <t>11</t>
        </is>
      </c>
      <c r="E41" s="5" t="inlineStr">
        <is>
          <t>3.000,00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=HYPERLINK("https://www.leilaoonline.net/lote/detalhe/38603", "034")</f>
      </c>
      <c r="B42" s="4" t="s">
        <f>=HYPERLINK("https://www.leilaoonline.net/lote/detalhe/38603", " LOTE COMPOSTO DE 4 TANQUES EM AÇO INOX DE APROXIMADAMENTE 500 LITROS")</f>
      </c>
      <c r="C42" s="4" t="inlineStr">
        <is>
          <t>Vendido</t>
        </is>
      </c>
      <c r="D42" s="4" t="inlineStr">
        <is>
          <t>11</t>
        </is>
      </c>
      <c r="E42" s="5" t="inlineStr">
        <is>
          <t>3.000,00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=HYPERLINK("https://www.leilaoonline.net/lote/detalhe/38600", "035")</f>
      </c>
      <c r="B43" s="4" t="s">
        <f>=HYPERLINK("https://www.leilaoonline.net/lote/detalhe/38600", " LOTE COMPOSTO DE 4 TANQUES EM AÇO INOX DE APROXIMADAMENTE 500 LITROS")</f>
      </c>
      <c r="C43" s="4" t="inlineStr">
        <is>
          <t>Vendido</t>
        </is>
      </c>
      <c r="D43" s="4" t="inlineStr">
        <is>
          <t>11</t>
        </is>
      </c>
      <c r="E43" s="5" t="inlineStr">
        <is>
          <t>3.000,00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=HYPERLINK("https://www.leilaoonline.net/lote/detalhe/38613", "036")</f>
      </c>
      <c r="B44" s="4" t="s">
        <f>=HYPERLINK("https://www.leilaoonline.net/lote/detalhe/38613", " LOTE COMPOSTO DE 4 TANQUES EM AÇO INOX DE APROXIMADAMENTE 500 LITROS")</f>
      </c>
      <c r="C44" s="4" t="inlineStr">
        <is>
          <t>Vendido</t>
        </is>
      </c>
      <c r="D44" s="4" t="inlineStr">
        <is>
          <t>12</t>
        </is>
      </c>
      <c r="E44" s="5" t="inlineStr">
        <is>
          <t>3.100,00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=HYPERLINK("https://www.leilaoonline.net/lote/detalhe/38604", "037")</f>
      </c>
      <c r="B45" s="4" t="s">
        <f>=HYPERLINK("https://www.leilaoonline.net/lote/detalhe/38604", " VASO CONSTRUIDO EM AÇO INOX , COM APROXIMADAMENTE 800 LITROS")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900,00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=HYPERLINK("https://www.leilaoonline.net/lote/detalhe/38608", "038")</f>
      </c>
      <c r="B46" s="4" t="s">
        <f>=HYPERLINK("https://www.leilaoonline.net/lote/detalhe/38608", " AUTOCLAVE EM AÇO INOX")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500,00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=HYPERLINK("https://www.leilaoonline.net/lote/detalhe/38619", "039")</f>
      </c>
      <c r="B47" s="4" t="s">
        <f>=HYPERLINK("https://www.leilaoonline.net/lote/detalhe/38619", " TANQUE EM AÇO INOX, COM CAMISA , COM APROXIMADAMENTE 600 LITROS")</f>
      </c>
      <c r="C47" s="4" t="inlineStr">
        <is>
          <t>Vendido</t>
        </is>
      </c>
      <c r="D47" s="4" t="inlineStr">
        <is>
          <t>1</t>
        </is>
      </c>
      <c r="E47" s="5" t="inlineStr">
        <is>
          <t>800,00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=HYPERLINK("https://www.leilaoonline.net/lote/detalhe/38610", "040")</f>
      </c>
      <c r="B48" s="4" t="s">
        <f>=HYPERLINK("https://www.leilaoonline.net/lote/detalhe/38610", " TANQUE EM AÇO INOX, COM A APROXIMADAMENTE 10000 LITROS")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6.900,00</t>
        </is>
      </c>
      <c r="F48" s="4" t="inlineStr">
        <is>
          <t>200.00</t>
        </is>
      </c>
    </row>
    <row collapsed="false" customFormat="false" customHeight="false" hidden="false" ht="12.1" outlineLevel="0" r="49">
      <c r="A49" s="5" t="s">
        <f>=HYPERLINK("https://www.leilaoonline.net/lote/detalhe/38616", "041")</f>
      </c>
      <c r="B49" s="4" t="s">
        <f>=HYPERLINK("https://www.leilaoonline.net/lote/detalhe/38616", " TROCADOR DE CALOR COM 20 M2 DE AREA DE TROCA TERMICA")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9.500,00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=HYPERLINK("https://www.leilaoonline.net/lote/detalhe/38625", "043")</f>
      </c>
      <c r="B50" s="4" t="s">
        <f>=HYPERLINK("https://www.leilaoonline.net/lote/detalhe/38625", " DESTILADOR EM AÇO INOX COM APROXIMADAMENTE 100 LITROS")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1.900,00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=HYPERLINK("https://www.leilaoonline.net/lote/detalhe/38624", "045")</f>
      </c>
      <c r="B51" s="4" t="s">
        <f>=HYPERLINK("https://www.leilaoonline.net/lote/detalhe/38624", " VASO CONSTRUIDO EM AÇO INOX , COM APROXIMADAMENTE 800 LITROS")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900,00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=HYPERLINK("https://www.leilaoonline.net/lote/detalhe/38605", "046")</f>
      </c>
      <c r="B52" s="4" t="s">
        <f>=HYPERLINK("https://www.leilaoonline.net/lote/detalhe/38605", " VASO CONSTRUIDO EM AÇO INOX , COM APROXIMADAMENTE 1800 LITROS")</f>
      </c>
      <c r="C52" s="4" t="inlineStr">
        <is>
          <t>Vendido</t>
        </is>
      </c>
      <c r="D52" s="4" t="inlineStr">
        <is>
          <t>1</t>
        </is>
      </c>
      <c r="E52" s="5" t="inlineStr">
        <is>
          <t>1.900,00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=HYPERLINK("https://www.leilaoonline.net/lote/detalhe/38621", "047")</f>
      </c>
      <c r="B53" s="4" t="s">
        <f>=HYPERLINK("https://www.leilaoonline.net/lote/detalhe/38621", " TROCADOR DE CALOR COM 20 M2 DE AREA DE TROCA TERMICA")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9.500,00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=HYPERLINK("https://www.leilaoonline.net/lote/detalhe/38609", "048")</f>
      </c>
      <c r="B54" s="4" t="s">
        <f>=HYPERLINK("https://www.leilaoonline.net/lote/detalhe/38609", " VASO CONSTRUIDO EM AÇO INOX , COM APROXIMADAMENTE 100 LITROS")</f>
      </c>
      <c r="C54" s="4" t="inlineStr">
        <is>
          <t>Vendido</t>
        </is>
      </c>
      <c r="D54" s="4" t="inlineStr">
        <is>
          <t>2</t>
        </is>
      </c>
      <c r="E54" s="5" t="inlineStr">
        <is>
          <t>150,00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=HYPERLINK("https://www.leilaoonline.net/lote/detalhe/38626", "049")</f>
      </c>
      <c r="B55" s="4" t="s">
        <f>=HYPERLINK("https://www.leilaoonline.net/lote/detalhe/38626", " MISTURADOR HORIZONTAL COM 2 ROSCA EM AÇO INOX")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500,00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=HYPERLINK("https://www.leilaoonline.net/lote/detalhe/38614", "050")</f>
      </c>
      <c r="B56" s="4" t="s">
        <f>=HYPERLINK("https://www.leilaoonline.net/lote/detalhe/38614", " REATOR EM AÇO INOX, 1/2" CANA , COM APROXIMADAMENTE 1000 LITROS")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5.000,00</t>
        </is>
      </c>
      <c r="F56" s="4" t="inlineStr">
        <is>
          <t>200.00</t>
        </is>
      </c>
    </row>
    <row collapsed="false" customFormat="false" customHeight="false" hidden="false" ht="12.1" outlineLevel="0" r="57">
      <c r="A57" s="5" t="s">
        <f>=HYPERLINK("https://www.leilaoonline.net/lote/detalhe/38632", "051")</f>
      </c>
      <c r="B57" s="4" t="s">
        <f>=HYPERLINK("https://www.leilaoonline.net/lote/detalhe/38632", " REATOR EM AÇO INOX, COM CAMISA  , COM APROXIMADAMENTE 1000 LITROS")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5.000,00</t>
        </is>
      </c>
      <c r="F57" s="4" t="inlineStr">
        <is>
          <t>200.00</t>
        </is>
      </c>
    </row>
    <row collapsed="false" customFormat="false" customHeight="false" hidden="false" ht="12.1" outlineLevel="0" r="58">
      <c r="A58" s="5" t="s">
        <f>=HYPERLINK("https://www.leilaoonline.net/lote/detalhe/38606", "052")</f>
      </c>
      <c r="B58" s="4" t="s">
        <f>=HYPERLINK("https://www.leilaoonline.net/lote/detalhe/38606", " REATOR EM AÇO INOX, COM CAMISA  , COM APROXIMADAMENTE 1000 LITROS")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5.000,00</t>
        </is>
      </c>
      <c r="F58" s="4" t="inlineStr">
        <is>
          <t>200.00</t>
        </is>
      </c>
    </row>
    <row collapsed="false" customFormat="false" customHeight="false" hidden="false" ht="12.1" outlineLevel="0" r="59">
      <c r="A59" s="5" t="s">
        <f>=HYPERLINK("https://www.leilaoonline.net/lote/detalhe/38622", "053")</f>
      </c>
      <c r="B59" s="4" t="s">
        <f>=HYPERLINK("https://www.leilaoonline.net/lote/detalhe/38622", " REATOR EM AÇO INOX, COM CAMISA  , COM APROXIMADAMENTE 1000 LITROS")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5.000,00</t>
        </is>
      </c>
      <c r="F59" s="4" t="inlineStr">
        <is>
          <t>200.00</t>
        </is>
      </c>
    </row>
    <row collapsed="false" customFormat="false" customHeight="false" hidden="false" ht="12.1" outlineLevel="0" r="60">
      <c r="A60" s="5" t="s">
        <f>=HYPERLINK("https://www.leilaoonline.net/lote/detalhe/38612", "054")</f>
      </c>
      <c r="B60" s="4" t="s">
        <f>=HYPERLINK("https://www.leilaoonline.net/lote/detalhe/38612", " VASO CONSTRUIDO EM AÇO INOX , COM APROXIMADAMENTE 1000 LITROS")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1.900,00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=HYPERLINK("https://www.leilaoonline.net/lote/detalhe/38629", "055")</f>
      </c>
      <c r="B61" s="4" t="s">
        <f>=HYPERLINK("https://www.leilaoonline.net/lote/detalhe/38629", " REATOR EM AÇO INOX, COM CAMISA , COM APROXIMADAMENTE 2000 LITROS")</f>
      </c>
      <c r="C61" s="4" t="inlineStr">
        <is>
          <t>Vendido</t>
        </is>
      </c>
      <c r="D61" s="4" t="inlineStr">
        <is>
          <t>11</t>
        </is>
      </c>
      <c r="E61" s="5" t="inlineStr">
        <is>
          <t>6.000,00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=HYPERLINK("https://www.leilaoonline.net/lote/detalhe/38630", "057")</f>
      </c>
      <c r="B62" s="4" t="s">
        <f>=HYPERLINK("https://www.leilaoonline.net/lote/detalhe/38630", " TANQUE HORIZONTAL EM AÇO INOX, SOBRE CHASSI 5500 LITROS")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1.900,00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=HYPERLINK("https://www.leilaoonline.net/lote/detalhe/38617", "058")</f>
      </c>
      <c r="B63" s="4" t="s">
        <f>=HYPERLINK("https://www.leilaoonline.net/lote/detalhe/38617", " MISTURADOR EM AÇO INOX , TAMBOREADOR COM APROXIMADAMENTE 100 LITROS")</f>
      </c>
      <c r="C63" s="4" t="inlineStr">
        <is>
          <t>Vendido</t>
        </is>
      </c>
      <c r="D63" s="4" t="inlineStr">
        <is>
          <t>6</t>
        </is>
      </c>
      <c r="E63" s="5" t="inlineStr">
        <is>
          <t>950,00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=HYPERLINK("https://www.leilaoonline.net/lote/detalhe/38620", "059")</f>
      </c>
      <c r="B64" s="4" t="s">
        <f>=HYPERLINK("https://www.leilaoonline.net/lote/detalhe/38620", " MISTURADOR EM AÇO INOX , PARA MASSA ")</f>
      </c>
      <c r="C64" s="4" t="inlineStr">
        <is>
          <t>Vendido</t>
        </is>
      </c>
      <c r="D64" s="4" t="inlineStr">
        <is>
          <t>8</t>
        </is>
      </c>
      <c r="E64" s="5" t="inlineStr">
        <is>
          <t>1.600,00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=HYPERLINK("https://www.leilaoonline.net/lote/detalhe/38618", "060")</f>
      </c>
      <c r="B65" s="4" t="s">
        <f>=HYPERLINK("https://www.leilaoonline.net/lote/detalhe/38618", " TANQUE EM AÇO INOX ,  COM APROXIMADAMENTE 2000 LITROS")</f>
      </c>
      <c r="C65" s="4" t="inlineStr">
        <is>
          <t>Vendido</t>
        </is>
      </c>
      <c r="D65" s="4" t="inlineStr">
        <is>
          <t>3</t>
        </is>
      </c>
      <c r="E65" s="5" t="inlineStr">
        <is>
          <t>1.000,00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=HYPERLINK("https://www.leilaoonline.net/lote/detalhe/38628", "061")</f>
      </c>
      <c r="B66" s="4" t="s">
        <f>=HYPERLINK("https://www.leilaoonline.net/lote/detalhe/38628", " AUTOCLAVE EM AÇO INOX, VERTICAL COM APROXIMADAMENTE 2000 LITROS")</f>
      </c>
      <c r="C66" s="4" t="inlineStr">
        <is>
          <t>Não vendido</t>
        </is>
      </c>
      <c r="D66" s="4" t="inlineStr">
        <is>
          <t>2</t>
        </is>
      </c>
      <c r="E66" s="5" t="inlineStr">
        <is>
          <t>1.000,00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=HYPERLINK("https://www.leilaoonline.net/lote/detalhe/38607", "062")</f>
      </c>
      <c r="B67" s="4" t="s">
        <f>=HYPERLINK("https://www.leilaoonline.net/lote/detalhe/38607", " 2 TANQUES EM AÇO INOX DE APROXIMADAMENTE 200 LITROS")</f>
      </c>
      <c r="C67" s="4" t="inlineStr">
        <is>
          <t>Vendido</t>
        </is>
      </c>
      <c r="D67" s="4" t="inlineStr">
        <is>
          <t>5</t>
        </is>
      </c>
      <c r="E67" s="5" t="inlineStr">
        <is>
          <t>600,00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=HYPERLINK("https://www.leilaoonline.net/lote/detalhe/38634", "063")</f>
      </c>
      <c r="B68" s="4" t="s">
        <f>=HYPERLINK("https://www.leilaoonline.net/lote/detalhe/38634", " TANQUE EM AÇO INOX , COM  APROXIMADAMENTE 500 LITROS")</f>
      </c>
      <c r="C68" s="4" t="inlineStr">
        <is>
          <t>Vendido</t>
        </is>
      </c>
      <c r="D68" s="4" t="inlineStr">
        <is>
          <t>1</t>
        </is>
      </c>
      <c r="E68" s="5" t="inlineStr">
        <is>
          <t>700,00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=HYPERLINK("https://www.leilaoonline.net/lote/detalhe/38611", "064")</f>
      </c>
      <c r="B69" s="4" t="s">
        <f>=HYPERLINK("https://www.leilaoonline.net/lote/detalhe/38611", " VASO EM AÇO INOX, COM APROXIMADAMENTE 1010 LITROS")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1.400,00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=HYPERLINK("https://www.leilaoonline.net/lote/detalhe/38637", "065")</f>
      </c>
      <c r="B70" s="4" t="s">
        <f>=HYPERLINK("https://www.leilaoonline.net/lote/detalhe/38637", " TANQUE EM AÇO INOX, COM MISTURADOR,  COM APROXIMADAMENTE 250 LITROS")</f>
      </c>
      <c r="C70" s="4" t="inlineStr">
        <is>
          <t>Vendido</t>
        </is>
      </c>
      <c r="D70" s="4" t="inlineStr">
        <is>
          <t>1</t>
        </is>
      </c>
      <c r="E70" s="5" t="inlineStr">
        <is>
          <t>700,00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=HYPERLINK("https://www.leilaoonline.net/lote/detalhe/38631", "067")</f>
      </c>
      <c r="B71" s="4" t="s">
        <f>=HYPERLINK("https://www.leilaoonline.net/lote/detalhe/38631", " DESTILADOR EM AÇO INOX COM APROXIMADAMENTE 200 LITROS")</f>
      </c>
      <c r="C71" s="4" t="inlineStr">
        <is>
          <t>Não vendido</t>
        </is>
      </c>
      <c r="D71" s="4" t="inlineStr">
        <is>
          <t>1</t>
        </is>
      </c>
      <c r="E71" s="5" t="inlineStr">
        <is>
          <t>900,00</t>
        </is>
      </c>
      <c r="F71" s="4" t="inlineStr">
        <is>
          <t>100.00</t>
        </is>
      </c>
    </row>
    <row collapsed="false" customFormat="false" customHeight="false" hidden="false" ht="12.1" outlineLevel="0" r="72">
      <c r="A72" s="5" t="s">
        <f>=HYPERLINK("https://www.leilaoonline.net/lote/detalhe/38615", "068")</f>
      </c>
      <c r="B72" s="4" t="s">
        <f>=HYPERLINK("https://www.leilaoonline.net/lote/detalhe/38615", " VASO DE PRESSÃO , EM AÇO CARBONO COM APROXIMADAMENTE 14000 LITROS")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1.900,00</t>
        </is>
      </c>
      <c r="F72" s="4" t="inlineStr">
        <is>
          <t>100.00</t>
        </is>
      </c>
    </row>
    <row collapsed="false" customFormat="false" customHeight="false" hidden="false" ht="12.1" outlineLevel="0" r="73">
      <c r="A73" s="5" t="s">
        <f>=HYPERLINK("https://www.leilaoonline.net/lote/detalhe/38627", "069")</f>
      </c>
      <c r="B73" s="4" t="s">
        <f>=HYPERLINK("https://www.leilaoonline.net/lote/detalhe/38627", " REATOR EM AÇO INOX , COM APROXIMADAMETE 5000 LITROS")</f>
      </c>
      <c r="C73" s="4" t="inlineStr">
        <is>
          <t>Vendido</t>
        </is>
      </c>
      <c r="D73" s="4" t="inlineStr">
        <is>
          <t>16</t>
        </is>
      </c>
      <c r="E73" s="5" t="inlineStr">
        <is>
          <t>9.000,00</t>
        </is>
      </c>
      <c r="F73" s="4" t="inlineStr">
        <is>
          <t>100.00</t>
        </is>
      </c>
    </row>
    <row collapsed="false" customFormat="false" customHeight="false" hidden="false" ht="12.1" outlineLevel="0" r="74">
      <c r="A74" s="5" t="s">
        <f>=HYPERLINK("https://www.leilaoonline.net/lote/detalhe/38638", "070")</f>
      </c>
      <c r="B74" s="4" t="s">
        <f>=HYPERLINK("https://www.leilaoonline.net/lote/detalhe/38638", " TANQUE EM AÇO INOX, COM CAMISA EXTERNA AÇO CARBONO , COM APROXIMADAMENTE 2000 LITROS")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700,00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=HYPERLINK("https://www.leilaoonline.net/lote/detalhe/38640", "072")</f>
      </c>
      <c r="B75" s="4" t="s">
        <f>=HYPERLINK("https://www.leilaoonline.net/lote/detalhe/38640", " TANQUE EM AÇO INOX ,  COM APROXIMADAMENTE 900 LITROS")</f>
      </c>
      <c r="C75" s="4" t="inlineStr">
        <is>
          <t>Vendido</t>
        </is>
      </c>
      <c r="D75" s="4" t="inlineStr">
        <is>
          <t>1</t>
        </is>
      </c>
      <c r="E75" s="5" t="inlineStr">
        <is>
          <t>750,00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=HYPERLINK("https://www.leilaoonline.net/lote/detalhe/38639", "073")</f>
      </c>
      <c r="B76" s="4" t="s">
        <f>=HYPERLINK("https://www.leilaoonline.net/lote/detalhe/38639", " FILTRO DE AÇO INOX, GRANDE PORTE 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750,00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=HYPERLINK("https://www.leilaoonline.net/lote/detalhe/38623", "074")</f>
      </c>
      <c r="B77" s="4" t="s">
        <f>=HYPERLINK("https://www.leilaoonline.net/lote/detalhe/38623", " VASO CONSTRUIDO EM AÇO INOX , COM APROXIMADAMENTE 300 LITROS")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300,00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=HYPERLINK("https://www.leilaoonline.net/lote/detalhe/38636", "075")</f>
      </c>
      <c r="B78" s="4" t="s">
        <f>=HYPERLINK("https://www.leilaoonline.net/lote/detalhe/38636", " VASO CONSTRUIDO EM AÇO INOX , COM APROXIMADAMENTE 500 LITROS")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500,00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=HYPERLINK("https://www.leilaoonline.net/lote/detalhe/38655", "076")</f>
      </c>
      <c r="B79" s="4" t="s">
        <f>=HYPERLINK("https://www.leilaoonline.net/lote/detalhe/38655", " MOINHO PARA ALIMENTO KUSTNER")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1.100,00</t>
        </is>
      </c>
      <c r="F79" s="4" t="inlineStr">
        <is>
          <t>100.00</t>
        </is>
      </c>
    </row>
    <row collapsed="false" customFormat="false" customHeight="false" hidden="false" ht="12.1" outlineLevel="0" r="80">
      <c r="A80" s="5" t="s">
        <f>=HYPERLINK("https://www.leilaoonline.net/lote/detalhe/38642", "077")</f>
      </c>
      <c r="B80" s="4" t="s">
        <f>=HYPERLINK("https://www.leilaoonline.net/lote/detalhe/38642", " TANQUE DE COMPRESSOR  DE AR BARIONKAR (FALTA CABEÇOTE DO COMPRESSOR), COM MOTOR DEACIONAMENTO A DIESEL 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1.900,00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=HYPERLINK("https://www.leilaoonline.net/lote/detalhe/38660", "080")</f>
      </c>
      <c r="B81" s="4" t="s">
        <f>=HYPERLINK("https://www.leilaoonline.net/lote/detalhe/38660", " FURADEIRA HORIZONTAL BREVET, C/ ACIONAMENTO HIDRÁULICO C/ 4 MANDRIS 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700,00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=HYPERLINK("https://www.leilaoonline.net/lote/detalhe/38635", "081")</f>
      </c>
      <c r="B82" s="4" t="s">
        <f>=HYPERLINK("https://www.leilaoonline.net/lote/detalhe/38635", " BANCADA DE MONTAGEM DE DISPOSITIVO")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500,00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=HYPERLINK("https://www.leilaoonline.net/lote/detalhe/38663", "082")</f>
      </c>
      <c r="B83" s="4" t="s">
        <f>=HYPERLINK("https://www.leilaoonline.net/lote/detalhe/38663", " PAINEL ELÉTRICO DE CONTROLE")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300,00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=HYPERLINK("https://www.leilaoonline.net/lote/detalhe/38643", "083")</f>
      </c>
      <c r="B84" s="4" t="s">
        <f>=HYPERLINK("https://www.leilaoonline.net/lote/detalhe/38643", "[ RETIRADO ] CABOS DE COMANDO DIVERSOS, PARA VEÍCULOS/MÁQUINAS/CAMINHÕES/TRATORES ")</f>
      </c>
      <c r="C84" s="4" t="inlineStr">
        <is>
          <t>Lote retirado</t>
        </is>
      </c>
      <c r="D84" s="4" t="inlineStr">
        <is>
          <t>0</t>
        </is>
      </c>
      <c r="E84" s="5" t="inlineStr">
        <is>
          <t>500,00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=HYPERLINK("https://www.leilaoonline.net/lote/detalhe/38662", "084")</f>
      </c>
      <c r="B85" s="4" t="s">
        <f>=HYPERLINK("https://www.leilaoonline.net/lote/detalhe/38662", " PEÇAS AUTOMOTIVAS DIVERSAS")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500,00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=HYPERLINK("https://www.leilaoonline.net/lote/detalhe/38668", "086")</f>
      </c>
      <c r="B86" s="4" t="s">
        <f>=HYPERLINK("https://www.leilaoonline.net/lote/detalhe/38668", " [ RETIRADO ] 16 BOBINAS DE MANGUEIRAS DE AÇO REVESTIDAS. PARA UTILIZAÇÃO EM CABOS DE COMANDO")</f>
      </c>
      <c r="C86" s="4" t="inlineStr">
        <is>
          <t>Lote retirado</t>
        </is>
      </c>
      <c r="D86" s="4" t="inlineStr">
        <is>
          <t>0</t>
        </is>
      </c>
      <c r="E86" s="5" t="inlineStr">
        <is>
          <t>900,00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=HYPERLINK("https://www.leilaoonline.net/lote/detalhe/38669", "088")</f>
      </c>
      <c r="B87" s="4" t="s">
        <f>=HYPERLINK("https://www.leilaoonline.net/lote/detalhe/38669", " PEÇAS AUTOMOTIVAS DE DIVERSOS MODELOS. OBS.: CAIXAS PLÁSTICAS NÃO ESTÃO INCLUSAS NO LOTE")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500,00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=HYPERLINK("https://www.leilaoonline.net/lote/detalhe/38651", "089")</f>
      </c>
      <c r="B88" s="4" t="s">
        <f>=HYPERLINK("https://www.leilaoonline.net/lote/detalhe/38651", " TONNERS PARA COPIADORAS DIVERSOS")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150,00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=HYPERLINK("https://www.leilaoonline.net/lote/detalhe/38652", "091")</f>
      </c>
      <c r="B89" s="4" t="s">
        <f>=HYPERLINK("https://www.leilaoonline.net/lote/detalhe/38652", " FURADEIRA MARINARO, P/ VIDRO OU GRANITO, C/ BRAÇO DE FIXAÇÃO 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400,00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=HYPERLINK("https://www.leilaoonline.net/lote/detalhe/38661", "093")</f>
      </c>
      <c r="B90" s="4" t="s">
        <f>=HYPERLINK("https://www.leilaoonline.net/lote/detalhe/38661", " 6 MOTORES WEG, POT.: 20 CV")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1.900,00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=HYPERLINK("https://www.leilaoonline.net/lote/detalhe/38676", "096")</f>
      </c>
      <c r="B91" s="4" t="s">
        <f>=HYPERLINK("https://www.leilaoonline.net/lote/detalhe/38676", " 2 REATORES MDG 250, ANO: 1990, CAP. 250 L")</f>
      </c>
      <c r="C91" s="4" t="inlineStr">
        <is>
          <t>Vendido</t>
        </is>
      </c>
      <c r="D91" s="4" t="inlineStr">
        <is>
          <t>1</t>
        </is>
      </c>
      <c r="E91" s="5" t="inlineStr">
        <is>
          <t>3.200,00</t>
        </is>
      </c>
      <c r="F91" s="4" t="inlineStr">
        <is>
          <t>100.00</t>
        </is>
      </c>
    </row>
    <row collapsed="false" customFormat="false" customHeight="false" hidden="false" ht="12.1" outlineLevel="0" r="92">
      <c r="A92" s="5" t="s">
        <f>=HYPERLINK("https://www.leilaoonline.net/lote/detalhe/38664", "097")</f>
      </c>
      <c r="B92" s="4" t="s">
        <f>=HYPERLINK("https://www.leilaoonline.net/lote/detalhe/38664", " TANQUE EM INOX, DIM. 1200 X 950 MM")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700,00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=HYPERLINK("https://www.leilaoonline.net/lote/detalhe/38674", "098")</f>
      </c>
      <c r="B93" s="4" t="s">
        <f>=HYPERLINK("https://www.leilaoonline.net/lote/detalhe/38674", " TANQUE EM INOX, DIM. 1600 X 1100 MM")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1.900,00</t>
        </is>
      </c>
      <c r="F93" s="4" t="inlineStr">
        <is>
          <t>100.00</t>
        </is>
      </c>
    </row>
    <row collapsed="false" customFormat="false" customHeight="false" hidden="false" ht="12.1" outlineLevel="0" r="94">
      <c r="A94" s="5" t="s">
        <f>=HYPERLINK("https://www.leilaoonline.net/lote/detalhe/38665", "099")</f>
      </c>
      <c r="B94" s="4" t="s">
        <f>=HYPERLINK("https://www.leilaoonline.net/lote/detalhe/38665", " MISTURADOR EM INOX, DIM. 1700 X 1000 MM")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1.900,00</t>
        </is>
      </c>
      <c r="F94" s="4" t="inlineStr">
        <is>
          <t>100.00</t>
        </is>
      </c>
    </row>
    <row collapsed="false" customFormat="false" customHeight="false" hidden="false" ht="12.1" outlineLevel="0" r="95">
      <c r="A95" s="5" t="s">
        <f>=HYPERLINK("https://www.leilaoonline.net/lote/detalhe/38675", "100")</f>
      </c>
      <c r="B95" s="4" t="s">
        <f>=HYPERLINK("https://www.leilaoonline.net/lote/detalhe/38675", " TROCADOR DE CALOR, DIM. 2850 X 320 MM")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4.100,00</t>
        </is>
      </c>
      <c r="F95" s="4" t="inlineStr">
        <is>
          <t>100.00</t>
        </is>
      </c>
    </row>
    <row collapsed="false" customFormat="false" customHeight="false" hidden="false" ht="12.1" outlineLevel="0" r="96">
      <c r="A96" s="5" t="s">
        <f>=HYPERLINK("https://www.leilaoonline.net/lote/detalhe/38666", "101")</f>
      </c>
      <c r="B96" s="4" t="s">
        <f>=HYPERLINK("https://www.leilaoonline.net/lote/detalhe/38666", " TROCADOR DE CALOR, DIM. 1700 X 400 MM")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2.900,00</t>
        </is>
      </c>
      <c r="F96" s="4" t="inlineStr">
        <is>
          <t>100.00</t>
        </is>
      </c>
    </row>
    <row collapsed="false" customFormat="false" customHeight="false" hidden="false" ht="12.1" outlineLevel="0" r="97">
      <c r="A97" s="5" t="s">
        <f>=HYPERLINK("https://www.leilaoonline.net/lote/detalhe/38667", "102")</f>
      </c>
      <c r="B97" s="4" t="s">
        <f>=HYPERLINK("https://www.leilaoonline.net/lote/detalhe/38667", " TROCADOR DE CALOR (PASTEURIZADOR) APV HXBR")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8.200,00</t>
        </is>
      </c>
      <c r="F97" s="4" t="inlineStr">
        <is>
          <t>200.00</t>
        </is>
      </c>
    </row>
    <row collapsed="false" customFormat="false" customHeight="false" hidden="false" ht="12.1" outlineLevel="0" r="98">
      <c r="A98" s="5" t="s">
        <f>=HYPERLINK("https://www.leilaoonline.net/lote/detalhe/38677", "105")</f>
      </c>
      <c r="B98" s="4" t="s">
        <f>=HYPERLINK("https://www.leilaoonline.net/lote/detalhe/38677", " 2 VENTOINHAS POLLRICH")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900,00</t>
        </is>
      </c>
      <c r="F98" s="4" t="inlineStr">
        <is>
          <t>100.00</t>
        </is>
      </c>
    </row>
    <row collapsed="false" customFormat="false" customHeight="false" hidden="false" ht="12.1" outlineLevel="0" r="99">
      <c r="A99" s="5" t="s">
        <f>=HYPERLINK("https://www.leilaoonline.net/lote/detalhe/38670", "106")</f>
      </c>
      <c r="B99" s="4" t="s">
        <f>=HYPERLINK("https://www.leilaoonline.net/lote/detalhe/38670", " BOMBA VERDEFLEX")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500,00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=HYPERLINK("https://www.leilaoonline.net/lote/detalhe/38689", "107")</f>
      </c>
      <c r="B100" s="4" t="s">
        <f>=HYPERLINK("https://www.leilaoonline.net/lote/detalhe/38689", " FILTRO EM AÇO INOX")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200,00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=HYPERLINK("https://www.leilaoonline.net/lote/detalhe/38686", "109")</f>
      </c>
      <c r="B101" s="4" t="s">
        <f>=HYPERLINK("https://www.leilaoonline.net/lote/detalhe/38686", " 4 CENTRÍFUGAS C/ MOTOR ELÉTRICO POT. 2 CV")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4.500,00</t>
        </is>
      </c>
      <c r="F101" s="4" t="inlineStr">
        <is>
          <t>200.00</t>
        </is>
      </c>
    </row>
    <row collapsed="false" customFormat="false" customHeight="false" hidden="false" ht="12.1" outlineLevel="0" r="102">
      <c r="A102" s="5" t="s">
        <f>=HYPERLINK("https://www.leilaoonline.net/lote/detalhe/38688", "111")</f>
      </c>
      <c r="B102" s="4" t="s">
        <f>=HYPERLINK("https://www.leilaoonline.net/lote/detalhe/38688", " MOTOR ELÉTRICO WEG POT. 200CV")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2.500,00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=HYPERLINK("https://www.leilaoonline.net/lote/detalhe/38690", "113")</f>
      </c>
      <c r="B103" s="4" t="s">
        <f>=HYPERLINK("https://www.leilaoonline.net/lote/detalhe/38690", " 7 MOTORES ELÉTRICOS DIVERSOS")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500,00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=HYPERLINK("https://www.leilaoonline.net/lote/detalhe/38671", "114")</f>
      </c>
      <c r="B104" s="4" t="s">
        <f>=HYPERLINK("https://www.leilaoonline.net/lote/detalhe/38671", "[ RETIRADO ] MOTORES, REDUTORES, BOMBAS, VÁLVULAS (10 PEÇAS)")</f>
      </c>
      <c r="C104" s="4" t="inlineStr">
        <is>
          <t>Lote retirado</t>
        </is>
      </c>
      <c r="D104" s="4" t="inlineStr">
        <is>
          <t>0</t>
        </is>
      </c>
      <c r="E104" s="5" t="inlineStr">
        <is>
          <t>900,00</t>
        </is>
      </c>
      <c r="F104" s="4" t="inlineStr">
        <is>
          <t>100.00</t>
        </is>
      </c>
    </row>
    <row collapsed="false" customFormat="false" customHeight="false" hidden="false" ht="12.1" outlineLevel="0" r="105">
      <c r="A105" s="5" t="s">
        <f>=HYPERLINK("https://www.leilaoonline.net/lote/detalhe/38687", "115")</f>
      </c>
      <c r="B105" s="4" t="s">
        <f>=HYPERLINK("https://www.leilaoonline.net/lote/detalhe/38687", " 2 BOMBAS P/ ÓLEO C/ MOTOR MONOFÁSICO WEG")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600,00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=HYPERLINK("https://www.leilaoonline.net/lote/detalhe/38673", "116")</f>
      </c>
      <c r="B106" s="4" t="s">
        <f>=HYPERLINK("https://www.leilaoonline.net/lote/detalhe/38673", " 1 ESTANTE EM INOX E 1 ESTEIRA EM INOX")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700,00</t>
        </is>
      </c>
      <c r="F106" s="4" t="inlineStr">
        <is>
          <t>50.00</t>
        </is>
      </c>
    </row>
    <row collapsed="false" customFormat="false" customHeight="false" hidden="false" ht="12.1" outlineLevel="0" r="107">
      <c r="A107" s="5" t="s">
        <f>=HYPERLINK("https://www.leilaoonline.net/lote/detalhe/38672", "119")</f>
      </c>
      <c r="B107" s="4" t="s">
        <f>=HYPERLINK("https://www.leilaoonline.net/lote/detalhe/38672", " ALIMENTADORA ROTATIVA C/ MOTORREDUTOR SEW")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700,00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=HYPERLINK("https://www.leilaoonline.net/lote/detalhe/38678", "121")</f>
      </c>
      <c r="B108" s="4" t="s">
        <f>=HYPERLINK("https://www.leilaoonline.net/lote/detalhe/38678", " BANCADA DE MONTAGEM, C/ FURADEIRA, MOTORES E CILINDROS")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200,00</t>
        </is>
      </c>
      <c r="F108" s="4" t="inlineStr">
        <is>
          <t>50.00</t>
        </is>
      </c>
    </row>
    <row collapsed="false" customFormat="false" customHeight="false" hidden="false" ht="12.1" outlineLevel="0" r="109">
      <c r="A109" s="5" t="s">
        <f>=HYPERLINK("https://www.leilaoonline.net/lote/detalhe/38679", "123")</f>
      </c>
      <c r="B109" s="4" t="s">
        <f>=HYPERLINK("https://www.leilaoonline.net/lote/detalhe/38679", " 1 MOTOBOMBA C/ MOTOR WEG POT 15 CV, 1500 RPM, 1 MOTOBOMBA C/ MOTOR WEG POT. 5 CV, 1500 RPM E 1 MOTOBOMBA S/ ESPECIFICAÇÕES")</f>
      </c>
      <c r="C109" s="4" t="inlineStr">
        <is>
          <t>Vendido</t>
        </is>
      </c>
      <c r="D109" s="4" t="inlineStr">
        <is>
          <t>1</t>
        </is>
      </c>
      <c r="E109" s="5" t="inlineStr">
        <is>
          <t>1.000,00</t>
        </is>
      </c>
      <c r="F109" s="4" t="inlineStr">
        <is>
          <t>100.00</t>
        </is>
      </c>
    </row>
    <row collapsed="false" customFormat="false" customHeight="false" hidden="false" ht="12.1" outlineLevel="0" r="110">
      <c r="A110" s="5" t="s">
        <f>=HYPERLINK("https://www.leilaoonline.net/lote/detalhe/38691", "124")</f>
      </c>
      <c r="B110" s="4" t="s">
        <f>=HYPERLINK("https://www.leilaoonline.net/lote/detalhe/38691", " 2 PALETEIRAS ZELOSO PE 1000")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900,00</t>
        </is>
      </c>
      <c r="F110" s="4" t="inlineStr">
        <is>
          <t>100.00</t>
        </is>
      </c>
    </row>
    <row collapsed="false" customFormat="false" customHeight="false" hidden="false" ht="12.1" outlineLevel="0" r="111">
      <c r="A111" s="5" t="s">
        <f>=HYPERLINK("https://www.leilaoonline.net/lote/detalhe/38680", "125")</f>
      </c>
      <c r="B111" s="4" t="s">
        <f>=HYPERLINK("https://www.leilaoonline.net/lote/detalhe/38680", " 2 BOMBAS BOMAX C/ MOTOR ELÉTRICO WEG POT. 1 E 3 CV")</f>
      </c>
      <c r="C111" s="4" t="inlineStr">
        <is>
          <t>Não vendido</t>
        </is>
      </c>
      <c r="D111" s="4" t="inlineStr">
        <is>
          <t>1</t>
        </is>
      </c>
      <c r="E111" s="5" t="inlineStr">
        <is>
          <t>200,00</t>
        </is>
      </c>
      <c r="F111" s="4" t="inlineStr">
        <is>
          <t>50.00</t>
        </is>
      </c>
    </row>
    <row collapsed="false" customFormat="false" customHeight="false" hidden="false" ht="12.1" outlineLevel="0" r="112">
      <c r="A112" s="5" t="s">
        <f>=HYPERLINK("https://www.leilaoonline.net/lote/detalhe/38692", "126")</f>
      </c>
      <c r="B112" s="4" t="s">
        <f>=HYPERLINK("https://www.leilaoonline.net/lote/detalhe/38692", " TAMBOREADOR EM INOX C/ MOTORREDUTOR SEW")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900,00</t>
        </is>
      </c>
      <c r="F112" s="4" t="inlineStr">
        <is>
          <t>100.00</t>
        </is>
      </c>
    </row>
    <row collapsed="false" customFormat="false" customHeight="false" hidden="false" ht="12.1" outlineLevel="0" r="113">
      <c r="A113" s="5" t="s">
        <f>=HYPERLINK("https://www.leilaoonline.net/lote/detalhe/38683", "127")</f>
      </c>
      <c r="B113" s="4" t="s">
        <f>=HYPERLINK("https://www.leilaoonline.net/lote/detalhe/38683", " MÁQUINA DE CORTE E VINCO (SUCATA) HILGELAND CVH 450 C/ MOTORREDUTOR")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200,00</t>
        </is>
      </c>
      <c r="F113" s="4" t="inlineStr">
        <is>
          <t>50.00</t>
        </is>
      </c>
    </row>
    <row collapsed="false" customFormat="false" customHeight="false" hidden="false" ht="12.1" outlineLevel="0" r="114">
      <c r="A114" s="5" t="s">
        <f>=HYPERLINK("https://www.leilaoonline.net/lote/detalhe/38693", "128")</f>
      </c>
      <c r="B114" s="4" t="s">
        <f>=HYPERLINK("https://www.leilaoonline.net/lote/detalhe/38693", " LAVADORA EM FIBRA, DIM. 2900 X 700 MM, C/ 4 COMPARTIMENTOS, PAINEL E MOTOBOMBAS")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700,00</t>
        </is>
      </c>
      <c r="F114" s="4" t="inlineStr">
        <is>
          <t>50.00</t>
        </is>
      </c>
    </row>
    <row collapsed="false" customFormat="false" customHeight="false" hidden="false" ht="12.1" outlineLevel="0" r="115">
      <c r="A115" s="5" t="s">
        <f>=HYPERLINK("https://www.leilaoonline.net/lote/detalhe/38682", "129")</f>
      </c>
      <c r="B115" s="4" t="s">
        <f>=HYPERLINK("https://www.leilaoonline.net/lote/detalhe/38682", " PENEIRA VIBRATÓRIA C/ MOTOR")</f>
      </c>
      <c r="C115" s="4" t="inlineStr">
        <is>
          <t>Vendido</t>
        </is>
      </c>
      <c r="D115" s="4" t="inlineStr">
        <is>
          <t>1</t>
        </is>
      </c>
      <c r="E115" s="5" t="inlineStr">
        <is>
          <t>600,00</t>
        </is>
      </c>
      <c r="F115" s="4" t="inlineStr">
        <is>
          <t>50.00</t>
        </is>
      </c>
    </row>
    <row collapsed="false" customFormat="false" customHeight="false" hidden="false" ht="12.1" outlineLevel="0" r="116">
      <c r="A116" s="5" t="s">
        <f>=HYPERLINK("https://www.leilaoonline.net/lote/detalhe/38633", "130")</f>
      </c>
      <c r="B116" s="4" t="s">
        <f>=HYPERLINK("https://www.leilaoonline.net/lote/detalhe/38633", " BALANÇA CAP. 20 T, C/ ETIQUETADORA")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4.500,00</t>
        </is>
      </c>
      <c r="F116" s="4" t="inlineStr">
        <is>
          <t>200.00</t>
        </is>
      </c>
    </row>
    <row collapsed="false" customFormat="false" customHeight="false" hidden="false" ht="12.1" outlineLevel="0" r="117">
      <c r="A117" s="5" t="s">
        <f>=HYPERLINK("https://www.leilaoonline.net/lote/detalhe/38681", "131")</f>
      </c>
      <c r="B117" s="4" t="s">
        <f>=HYPERLINK("https://www.leilaoonline.net/lote/detalhe/38681", " SERRA CIRCULAR C/ MOTOR ELÉTRICO WEG")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250,00</t>
        </is>
      </c>
      <c r="F117" s="4" t="inlineStr">
        <is>
          <t>50.00</t>
        </is>
      </c>
    </row>
    <row collapsed="false" customFormat="false" customHeight="false" hidden="false" ht="12.1" outlineLevel="0" r="118">
      <c r="A118" s="5" t="s">
        <f>=HYPERLINK("https://www.leilaoonline.net/lote/detalhe/38641", "132")</f>
      </c>
      <c r="B118" s="4" t="s">
        <f>=HYPERLINK("https://www.leilaoonline.net/lote/detalhe/38641", " 10 RACKS")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900,00</t>
        </is>
      </c>
      <c r="F118" s="4" t="inlineStr">
        <is>
          <t>100.00</t>
        </is>
      </c>
    </row>
    <row collapsed="false" customFormat="false" customHeight="false" hidden="false" ht="12.1" outlineLevel="0" r="119">
      <c r="A119" s="5" t="s">
        <f>=HYPERLINK("https://www.leilaoonline.net/lote/detalhe/38653", "133")</f>
      </c>
      <c r="B119" s="4" t="s">
        <f>=HYPERLINK("https://www.leilaoonline.net/lote/detalhe/38653", " DESBOBINADOR SLEEPER E SHARTLEY")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100,00</t>
        </is>
      </c>
      <c r="F119" s="4" t="inlineStr">
        <is>
          <t>50.00</t>
        </is>
      </c>
    </row>
    <row collapsed="false" customFormat="false" customHeight="false" hidden="false" ht="12.1" outlineLevel="0" r="120">
      <c r="A120" s="5" t="s">
        <f>=HYPERLINK("https://www.leilaoonline.net/lote/detalhe/38654", "135")</f>
      </c>
      <c r="B120" s="4" t="s">
        <f>=HYPERLINK("https://www.leilaoonline.net/lote/detalhe/38654", " PAINÉIS ELÉTRICOS DIVERSOS C/ COMPONENTES")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900,00</t>
        </is>
      </c>
      <c r="F120" s="4" t="inlineStr">
        <is>
          <t>100.00</t>
        </is>
      </c>
    </row>
    <row collapsed="false" customFormat="false" customHeight="false" hidden="false" ht="12.1" outlineLevel="0" r="121">
      <c r="A121" s="5" t="s">
        <f>=HYPERLINK("https://www.leilaoonline.net/lote/detalhe/38644", "136")</f>
      </c>
      <c r="B121" s="4" t="s">
        <f>=HYPERLINK("https://www.leilaoonline.net/lote/detalhe/38644", " 2 VÁLVULAS ROTATIVAS, SENDO 1 EM INOX E UMA EM AÇO, C/ MOTORREDUTOR")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700,00</t>
        </is>
      </c>
      <c r="F121" s="4" t="inlineStr">
        <is>
          <t>50.00</t>
        </is>
      </c>
    </row>
    <row collapsed="false" customFormat="false" customHeight="false" hidden="false" ht="12.1" outlineLevel="0" r="122">
      <c r="A122" s="5" t="s">
        <f>=HYPERLINK("https://www.leilaoonline.net/lote/detalhe/38684", "140")</f>
      </c>
      <c r="B122" s="4" t="s">
        <f>=HYPERLINK("https://www.leilaoonline.net/lote/detalhe/38684", " LAVADORA DE PEÇAS EM INOX COMPLETA")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5.900,00</t>
        </is>
      </c>
      <c r="F122" s="4" t="inlineStr">
        <is>
          <t>200.00</t>
        </is>
      </c>
    </row>
    <row collapsed="false" customFormat="false" customHeight="false" hidden="false" ht="12.1" outlineLevel="0" r="123">
      <c r="A123" s="5" t="s">
        <f>=HYPERLINK("https://www.leilaoonline.net/lote/detalhe/38647", "141")</f>
      </c>
      <c r="B123" s="4" t="s">
        <f>=HYPERLINK("https://www.leilaoonline.net/lote/detalhe/38647", " TRANSFORMADOR A SECO POT. 35 KVA E 4 PAINÉIS C/ COMPONENTES")</f>
      </c>
      <c r="C123" s="4" t="inlineStr">
        <is>
          <t>Vendido</t>
        </is>
      </c>
      <c r="D123" s="4" t="inlineStr">
        <is>
          <t>2</t>
        </is>
      </c>
      <c r="E123" s="5" t="inlineStr">
        <is>
          <t>1.000,00</t>
        </is>
      </c>
      <c r="F123" s="4" t="inlineStr">
        <is>
          <t>100.00</t>
        </is>
      </c>
    </row>
    <row collapsed="false" customFormat="false" customHeight="false" hidden="false" ht="12.1" outlineLevel="0" r="124">
      <c r="A124" s="5" t="s">
        <f>=HYPERLINK("https://www.leilaoonline.net/lote/detalhe/38685", "142")</f>
      </c>
      <c r="B124" s="4" t="s">
        <f>=HYPERLINK("https://www.leilaoonline.net/lote/detalhe/38685", " MISTURADOR DE LÍQUIDOS EM INOX BERTUSO, ANO: 1997")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900,00</t>
        </is>
      </c>
      <c r="F124" s="4" t="inlineStr">
        <is>
          <t>100.00</t>
        </is>
      </c>
    </row>
    <row collapsed="false" customFormat="false" customHeight="false" hidden="false" ht="12.1" outlineLevel="0" r="125">
      <c r="A125" s="5" t="s">
        <f>=HYPERLINK("https://www.leilaoonline.net/lote/detalhe/38646", "143")</f>
      </c>
      <c r="B125" s="4" t="s">
        <f>=HYPERLINK("https://www.leilaoonline.net/lote/detalhe/38646", " MOINHOS DE FACAS C/ MOTOR ELÉTRICO WEG POT. 5 CV")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1.900,00</t>
        </is>
      </c>
      <c r="F125" s="4" t="inlineStr">
        <is>
          <t>100.00</t>
        </is>
      </c>
    </row>
    <row collapsed="false" customFormat="false" customHeight="false" hidden="false" ht="12.1" outlineLevel="0" r="126">
      <c r="A126" s="5" t="s">
        <f>=HYPERLINK("https://www.leilaoonline.net/lote/detalhe/38656", "144")</f>
      </c>
      <c r="B126" s="4" t="s">
        <f>=HYPERLINK("https://www.leilaoonline.net/lote/detalhe/38656", " 2 ESTUFAS C/ MOTOR ELÉTRICO")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500,00</t>
        </is>
      </c>
      <c r="F126" s="4" t="inlineStr">
        <is>
          <t>50.00</t>
        </is>
      </c>
    </row>
    <row collapsed="false" customFormat="false" customHeight="false" hidden="false" ht="12.1" outlineLevel="0" r="127">
      <c r="A127" s="5" t="s">
        <f>=HYPERLINK("https://www.leilaoonline.net/lote/detalhe/38649", "145")</f>
      </c>
      <c r="B127" s="4" t="s">
        <f>=HYPERLINK("https://www.leilaoonline.net/lote/detalhe/38649", " 2 FURADEIRAS DE BANCADA DAUER")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1.100,00</t>
        </is>
      </c>
      <c r="F127" s="4" t="inlineStr">
        <is>
          <t>100.00</t>
        </is>
      </c>
    </row>
    <row collapsed="false" customFormat="false" customHeight="false" hidden="false" ht="12.1" outlineLevel="0" r="128">
      <c r="A128" s="5" t="s">
        <f>=HYPERLINK("https://www.leilaoonline.net/lote/detalhe/38645", "146")</f>
      </c>
      <c r="B128" s="4" t="s">
        <f>=HYPERLINK("https://www.leilaoonline.net/lote/detalhe/38645", " RODAPÉS DIVERSOS (APROX. 3000 KG)")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3.200,00</t>
        </is>
      </c>
      <c r="F128" s="4" t="inlineStr">
        <is>
          <t>200.00</t>
        </is>
      </c>
    </row>
    <row collapsed="false" customFormat="false" customHeight="false" hidden="false" ht="12.1" outlineLevel="0" r="129">
      <c r="A129" s="5" t="s">
        <f>=HYPERLINK("https://www.leilaoonline.net/lote/detalhe/38657", "150")</f>
      </c>
      <c r="B129" s="4" t="s">
        <f>=HYPERLINK("https://www.leilaoonline.net/lote/detalhe/38657", " PALETEIRA ZELOSO PE 1000, CAP. 1000 KG")</f>
      </c>
      <c r="C129" s="4" t="inlineStr">
        <is>
          <t>Não vendido</t>
        </is>
      </c>
      <c r="D129" s="4" t="inlineStr">
        <is>
          <t>1</t>
        </is>
      </c>
      <c r="E129" s="5" t="inlineStr">
        <is>
          <t>900,00</t>
        </is>
      </c>
      <c r="F129" s="4" t="inlineStr">
        <is>
          <t>100.00</t>
        </is>
      </c>
    </row>
    <row collapsed="false" customFormat="false" customHeight="false" hidden="false" ht="12.1" outlineLevel="0" r="130">
      <c r="A130" s="5" t="s">
        <f>=HYPERLINK("https://www.leilaoonline.net/lote/detalhe/38659", "152")</f>
      </c>
      <c r="B130" s="4" t="s">
        <f>=HYPERLINK("https://www.leilaoonline.net/lote/detalhe/38659", " 2 ESTABILIZADORES EVA 1000")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100,00</t>
        </is>
      </c>
      <c r="F130" s="4" t="inlineStr">
        <is>
          <t>50.00</t>
        </is>
      </c>
    </row>
    <row collapsed="false" customFormat="false" customHeight="false" hidden="false" ht="12.1" outlineLevel="0" r="131">
      <c r="A131" s="5" t="s">
        <f>=HYPERLINK("https://www.leilaoonline.net/lote/detalhe/38650", "157")</f>
      </c>
      <c r="B131" s="4" t="s">
        <f>=HYPERLINK("https://www.leilaoonline.net/lote/detalhe/38650", " VENTOINHA COM FILTRO")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1.900,00</t>
        </is>
      </c>
      <c r="F131" s="4" t="inlineStr">
        <is>
          <t>100.00</t>
        </is>
      </c>
    </row>
    <row collapsed="false" customFormat="false" customHeight="false" hidden="false" ht="12.1" outlineLevel="0" r="132">
      <c r="A132" s="5" t="s">
        <f>=HYPERLINK("https://www.leilaoonline.net/lote/detalhe/38658", "158")</f>
      </c>
      <c r="B132" s="4" t="s">
        <f>=HYPERLINK("https://www.leilaoonline.net/lote/detalhe/38658", " BICICLETA A MOTOR (CINZA)")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700,00</t>
        </is>
      </c>
      <c r="F132" s="4" t="inlineStr">
        <is>
          <t>50.00</t>
        </is>
      </c>
    </row>
    <row collapsed="false" customFormat="false" customHeight="false" hidden="false" ht="12.1" outlineLevel="0" r="133">
      <c r="A133" s="5" t="s">
        <f>=HYPERLINK("https://www.leilaoonline.net/lote/detalhe/38648", "159")</f>
      </c>
      <c r="B133" s="4" t="s">
        <f>=HYPERLINK("https://www.leilaoonline.net/lote/detalhe/38648", " BICICLETA A MOTOR (VERMELHA)")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700,00</t>
        </is>
      </c>
      <c r="F133" s="4" t="inlineStr">
        <is>
          <t>50.00</t>
        </is>
      </c>
    </row>
    <row collapsed="false" customFormat="false" customHeight="false" hidden="false" ht="12.1" outlineLevel="0" r="134">
      <c r="A134" s="5" t="s">
        <f>=HYPERLINK("https://www.leilaoonline.net/lote/detalhe/38704", "161")</f>
      </c>
      <c r="B134" s="4" t="s">
        <f>=HYPERLINK("https://www.leilaoonline.net/lote/detalhe/38704", " 3 AR CONDICIONADOS")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200,00</t>
        </is>
      </c>
      <c r="F134" s="4" t="inlineStr">
        <is>
          <t>50.00</t>
        </is>
      </c>
    </row>
    <row collapsed="false" customFormat="false" customHeight="false" hidden="false" ht="12.1" outlineLevel="0" r="135">
      <c r="A135" s="5" t="s">
        <f>=HYPERLINK("https://www.leilaoonline.net/lote/detalhe/38696", "162")</f>
      </c>
      <c r="B135" s="4" t="s">
        <f>=HYPERLINK("https://www.leilaoonline.net/lote/detalhe/38696", "30 alargadores de Widea. Medidas variadas")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300,00</t>
        </is>
      </c>
      <c r="F135" s="4" t="inlineStr">
        <is>
          <t>50.00</t>
        </is>
      </c>
    </row>
    <row collapsed="false" customFormat="false" customHeight="false" hidden="false" ht="12.1" outlineLevel="0" r="136">
      <c r="A136" s="5" t="s">
        <f>=HYPERLINK("https://www.leilaoonline.net/lote/detalhe/38695", "163")</f>
      </c>
      <c r="B136" s="4" t="s">
        <f>=HYPERLINK("https://www.leilaoonline.net/lote/detalhe/38695", "30 alargadores de Widea. Medidas variadas")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300,00</t>
        </is>
      </c>
      <c r="F136" s="4" t="inlineStr">
        <is>
          <t>50.00</t>
        </is>
      </c>
    </row>
    <row collapsed="false" customFormat="false" customHeight="false" hidden="false" ht="12.1" outlineLevel="0" r="137">
      <c r="A137" s="5" t="s">
        <f>=HYPERLINK("https://www.leilaoonline.net/lote/detalhe/38694", "164")</f>
      </c>
      <c r="B137" s="4" t="s">
        <f>=HYPERLINK("https://www.leilaoonline.net/lote/detalhe/38694", "30 alargadores de Widea. Medidas variadas")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300,00</t>
        </is>
      </c>
      <c r="F137" s="4" t="inlineStr">
        <is>
          <t>50.00</t>
        </is>
      </c>
    </row>
    <row collapsed="false" customFormat="false" customHeight="false" hidden="false" ht="12.1" outlineLevel="0" r="138">
      <c r="A138" s="5" t="s">
        <f>=HYPERLINK("https://www.leilaoonline.net/lote/detalhe/38697", "166")</f>
      </c>
      <c r="B138" s="4" t="s">
        <f>=HYPERLINK("https://www.leilaoonline.net/lote/detalhe/38697", " 35 auto transformadores. Diversas potências")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500,00</t>
        </is>
      </c>
      <c r="F138" s="4" t="inlineStr">
        <is>
          <t>50.00</t>
        </is>
      </c>
    </row>
    <row collapsed="false" customFormat="false" customHeight="false" hidden="false" ht="12.1" outlineLevel="0" r="139">
      <c r="A139" s="5" t="s">
        <f>=HYPERLINK("https://www.leilaoonline.net/lote/detalhe/38699", "167")</f>
      </c>
      <c r="B139" s="4" t="s">
        <f>=HYPERLINK("https://www.leilaoonline.net/lote/detalhe/38699", " 40 auto transformadores. Diversas potências")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500,00</t>
        </is>
      </c>
      <c r="F139" s="4" t="inlineStr">
        <is>
          <t>50.00</t>
        </is>
      </c>
    </row>
    <row collapsed="false" customFormat="false" customHeight="false" hidden="false" ht="12.1" outlineLevel="0" r="140">
      <c r="A140" s="5" t="s">
        <f>=HYPERLINK("https://www.leilaoonline.net/lote/detalhe/38698", "169")</f>
      </c>
      <c r="B140" s="4" t="s">
        <f>=HYPERLINK("https://www.leilaoonline.net/lote/detalhe/38698", " 50 disjuntores elétricos.  Diversas capacidades")</f>
      </c>
      <c r="C140" s="4" t="inlineStr">
        <is>
          <t>Vendido</t>
        </is>
      </c>
      <c r="D140" s="4" t="inlineStr">
        <is>
          <t>1</t>
        </is>
      </c>
      <c r="E140" s="5" t="inlineStr">
        <is>
          <t>200,00</t>
        </is>
      </c>
      <c r="F140" s="4" t="inlineStr">
        <is>
          <t>50.00</t>
        </is>
      </c>
    </row>
    <row collapsed="false" customFormat="false" customHeight="false" hidden="false" ht="12.1" outlineLevel="0" r="141">
      <c r="A141" s="5" t="s">
        <f>=HYPERLINK("https://www.leilaoonline.net/lote/detalhe/38701", "172")</f>
      </c>
      <c r="B141" s="4" t="s">
        <f>=HYPERLINK("https://www.leilaoonline.net/lote/detalhe/38701", " 3 VÁLVULAS")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200,00</t>
        </is>
      </c>
      <c r="F141" s="4" t="inlineStr">
        <is>
          <t>50.00</t>
        </is>
      </c>
    </row>
    <row collapsed="false" customFormat="false" customHeight="false" hidden="false" ht="12.1" outlineLevel="0" r="142">
      <c r="A142" s="5" t="s">
        <f>=HYPERLINK("https://www.leilaoonline.net/lote/detalhe/38700", "173")</f>
      </c>
      <c r="B142" s="4" t="s">
        <f>=HYPERLINK("https://www.leilaoonline.net/lote/detalhe/38700", " 1 REDUTOR")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1.900,00</t>
        </is>
      </c>
      <c r="F142" s="4" t="inlineStr">
        <is>
          <t>100.00</t>
        </is>
      </c>
    </row>
    <row collapsed="false" customFormat="false" customHeight="false" hidden="false" ht="12.1" outlineLevel="0" r="143">
      <c r="A143" s="5" t="s">
        <f>=HYPERLINK("https://www.leilaoonline.net/lote/detalhe/38705", "174")</f>
      </c>
      <c r="B143" s="4" t="s">
        <f>=HYPERLINK("https://www.leilaoonline.net/lote/detalhe/38705", " Peneira vibratória eletromagnetica")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3.200,00</t>
        </is>
      </c>
      <c r="F143" s="4" t="inlineStr">
        <is>
          <t>100.00</t>
        </is>
      </c>
    </row>
    <row collapsed="false" customFormat="false" customHeight="false" hidden="false" ht="12.1" outlineLevel="0" r="144">
      <c r="A144" s="5" t="s">
        <f>=HYPERLINK("https://www.leilaoonline.net/lote/detalhe/38702", "175")</f>
      </c>
      <c r="B144" s="4" t="s">
        <f>=HYPERLINK("https://www.leilaoonline.net/lote/detalhe/38702", " SOPRADOR")</f>
      </c>
      <c r="C144" s="4" t="inlineStr">
        <is>
          <t>Vendido</t>
        </is>
      </c>
      <c r="D144" s="4" t="inlineStr">
        <is>
          <t>1</t>
        </is>
      </c>
      <c r="E144" s="5" t="inlineStr">
        <is>
          <t>700,00</t>
        </is>
      </c>
      <c r="F144" s="4" t="inlineStr">
        <is>
          <t>100.00</t>
        </is>
      </c>
    </row>
    <row collapsed="false" customFormat="false" customHeight="false" hidden="false" ht="12.1" outlineLevel="0" r="145">
      <c r="A145" s="5" t="s">
        <f>=HYPERLINK("https://www.leilaoonline.net/lote/detalhe/38706", "176")</f>
      </c>
      <c r="B145" s="4" t="s">
        <f>=HYPERLINK("https://www.leilaoonline.net/lote/detalhe/38706", " 3 BOMBAS")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1.500,00</t>
        </is>
      </c>
      <c r="F145" s="4" t="inlineStr">
        <is>
          <t>100.00</t>
        </is>
      </c>
    </row>
    <row collapsed="false" customFormat="false" customHeight="false" hidden="false" ht="12.1" outlineLevel="0" r="146">
      <c r="A146" s="5" t="s">
        <f>=HYPERLINK("https://www.leilaoonline.net/lote/detalhe/38703", "177")</f>
      </c>
      <c r="B146" s="4" t="s">
        <f>=HYPERLINK("https://www.leilaoonline.net/lote/detalhe/38703", " SOPRADOR")</f>
      </c>
      <c r="C146" s="4" t="inlineStr">
        <is>
          <t>Vendido</t>
        </is>
      </c>
      <c r="D146" s="4" t="inlineStr">
        <is>
          <t>1</t>
        </is>
      </c>
      <c r="E146" s="5" t="inlineStr">
        <is>
          <t>700,00</t>
        </is>
      </c>
      <c r="F146" s="4" t="inlineStr">
        <is>
          <t>100.00</t>
        </is>
      </c>
    </row>
    <row collapsed="false" customFormat="false" customHeight="false" hidden="false" ht="12.1" outlineLevel="0" r="147">
      <c r="A147" s="5" t="s">
        <f>=HYPERLINK("https://www.leilaoonline.net/lote/detalhe/38707", "178")</f>
      </c>
      <c r="B147" s="4" t="s">
        <f>=HYPERLINK("https://www.leilaoonline.net/lote/detalhe/38707", " SOPRADOR")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400,00</t>
        </is>
      </c>
      <c r="F147" s="4" t="inlineStr">
        <is>
          <t>50.00</t>
        </is>
      </c>
    </row>
    <row collapsed="false" customFormat="false" customHeight="false" hidden="false" ht="12.1" outlineLevel="0" r="148">
      <c r="A148" s="5" t="s">
        <f>=HYPERLINK("https://www.leilaoonline.net/lote/detalhe/38708", "179")</f>
      </c>
      <c r="B148" s="4" t="s">
        <f>=HYPERLINK("https://www.leilaoonline.net/lote/detalhe/38708", " 5 rodas aro 15". Em ótimo estado. 5 furos. Diamantada.  Serve em Cherokee/ Ranger 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900,00</t>
        </is>
      </c>
      <c r="F148" s="4" t="inlineStr">
        <is>
          <t>100.00</t>
        </is>
      </c>
    </row>
    <row collapsed="false" customFormat="false" customHeight="false" hidden="false" ht="12.1" outlineLevel="0" r="149">
      <c r="A149" s="5" t="s">
        <f>=HYPERLINK("https://www.leilaoonline.net/lote/detalhe/38709", "180")</f>
      </c>
      <c r="B149" s="4" t="s">
        <f>=HYPERLINK("https://www.leilaoonline.net/lote/detalhe/38709", " Câmbio de carro 4x4 antigo")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400,00</t>
        </is>
      </c>
      <c r="F149" s="4" t="inlineStr">
        <is>
          <t>50.00</t>
        </is>
      </c>
    </row>
    <row collapsed="false" customFormat="false" customHeight="false" hidden="false" ht="12.1" outlineLevel="0" r="150">
      <c r="A150" s="5" t="s">
        <f>=HYPERLINK("https://www.leilaoonline.net/lote/detalhe/38711", "181")</f>
      </c>
      <c r="B150" s="4" t="s">
        <f>=HYPERLINK("https://www.leilaoonline.net/lote/detalhe/38711", " FILTRO")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1.100,00</t>
        </is>
      </c>
      <c r="F150" s="4" t="inlineStr">
        <is>
          <t>100.00</t>
        </is>
      </c>
    </row>
    <row collapsed="false" customFormat="false" customHeight="false" hidden="false" ht="12.1" outlineLevel="0" r="151">
      <c r="A151" s="5" t="s">
        <f>=HYPERLINK("https://www.leilaoonline.net/lote/detalhe/38712", "182")</f>
      </c>
      <c r="B151" s="4" t="s">
        <f>=HYPERLINK("https://www.leilaoonline.net/lote/detalhe/38712", " DURÔMETRO")</f>
      </c>
      <c r="C151" s="4" t="inlineStr">
        <is>
          <t>Não vendido</t>
        </is>
      </c>
      <c r="D151" s="4" t="inlineStr">
        <is>
          <t>1</t>
        </is>
      </c>
      <c r="E151" s="5" t="inlineStr">
        <is>
          <t>900,00</t>
        </is>
      </c>
      <c r="F151" s="4" t="inlineStr">
        <is>
          <t>100.00</t>
        </is>
      </c>
    </row>
    <row collapsed="false" customFormat="false" customHeight="false" hidden="false" ht="12.1" outlineLevel="0" r="152">
      <c r="A152" s="5" t="s">
        <f>=HYPERLINK("https://www.leilaoonline.net/lote/detalhe/38710", "183")</f>
      </c>
      <c r="B152" s="4" t="s">
        <f>=HYPERLINK("https://www.leilaoonline.net/lote/detalhe/38710", " 5 PROTOLADORES")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700,00</t>
        </is>
      </c>
      <c r="F152" s="4" t="inlineStr">
        <is>
          <t>100.00</t>
        </is>
      </c>
    </row>
    <row collapsed="false" customFormat="false" customHeight="false" hidden="false" ht="12.1" outlineLevel="0" r="153">
      <c r="A153" s="5" t="s">
        <f>=HYPERLINK("https://www.leilaoonline.net/lote/detalhe/38713", "184")</f>
      </c>
      <c r="B153" s="4" t="s">
        <f>=HYPERLINK("https://www.leilaoonline.net/lote/detalhe/38713", " SOPRADOR")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2.500,00</t>
        </is>
      </c>
      <c r="F153" s="4" t="inlineStr">
        <is>
          <t>100.00</t>
        </is>
      </c>
    </row>
    <row collapsed="false" customFormat="false" customHeight="false" hidden="false" ht="12.1" outlineLevel="0" r="154">
      <c r="A154" s="5" t="s">
        <f>=HYPERLINK("https://www.leilaoonline.net/lote/detalhe/38717", "185")</f>
      </c>
      <c r="B154" s="4" t="s">
        <f>=HYPERLINK("https://www.leilaoonline.net/lote/detalhe/38717", " Misturador hidráulico para laboratório")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7.200,00</t>
        </is>
      </c>
      <c r="F154" s="4" t="inlineStr">
        <is>
          <t>250.00</t>
        </is>
      </c>
    </row>
    <row collapsed="false" customFormat="false" customHeight="false" hidden="false" ht="12.1" outlineLevel="0" r="155">
      <c r="A155" s="5" t="s">
        <f>=HYPERLINK("https://www.leilaoonline.net/lote/detalhe/38715", "186")</f>
      </c>
      <c r="B155" s="4" t="s">
        <f>=HYPERLINK("https://www.leilaoonline.net/lote/detalhe/38715", " Máquina de costurar com esteira. Para costurar sacos")</f>
      </c>
      <c r="C155" s="4" t="inlineStr">
        <is>
          <t>Não vendido</t>
        </is>
      </c>
      <c r="D155" s="4" t="inlineStr">
        <is>
          <t>1</t>
        </is>
      </c>
      <c r="E155" s="5" t="inlineStr">
        <is>
          <t>900,00</t>
        </is>
      </c>
      <c r="F155" s="4" t="inlineStr">
        <is>
          <t>100.00</t>
        </is>
      </c>
    </row>
    <row collapsed="false" customFormat="false" customHeight="false" hidden="false" ht="12.1" outlineLevel="0" r="156">
      <c r="A156" s="5" t="s">
        <f>=HYPERLINK("https://www.leilaoonline.net/lote/detalhe/38718", "187")</f>
      </c>
      <c r="B156" s="4" t="s">
        <f>=HYPERLINK("https://www.leilaoonline.net/lote/detalhe/38718", " Máquina de costurar com esteira. Para costurar sacos")</f>
      </c>
      <c r="C156" s="4" t="inlineStr">
        <is>
          <t>Não vendido</t>
        </is>
      </c>
      <c r="D156" s="4" t="inlineStr">
        <is>
          <t>1</t>
        </is>
      </c>
      <c r="E156" s="5" t="inlineStr">
        <is>
          <t>900,00</t>
        </is>
      </c>
      <c r="F156" s="4" t="inlineStr">
        <is>
          <t>100.00</t>
        </is>
      </c>
    </row>
    <row collapsed="false" customFormat="false" customHeight="false" hidden="false" ht="12.1" outlineLevel="0" r="157">
      <c r="A157" s="5" t="s">
        <f>=HYPERLINK("https://www.leilaoonline.net/lote/detalhe/38714", "188")</f>
      </c>
      <c r="B157" s="4" t="s">
        <f>=HYPERLINK("https://www.leilaoonline.net/lote/detalhe/38714", " Máquina de costurar com esteira. Para costurar sacos")</f>
      </c>
      <c r="C157" s="4" t="inlineStr">
        <is>
          <t>Não vendido</t>
        </is>
      </c>
      <c r="D157" s="4" t="inlineStr">
        <is>
          <t>1</t>
        </is>
      </c>
      <c r="E157" s="5" t="inlineStr">
        <is>
          <t>900,00</t>
        </is>
      </c>
      <c r="F157" s="4" t="inlineStr">
        <is>
          <t>100.00</t>
        </is>
      </c>
    </row>
    <row collapsed="false" customFormat="false" customHeight="false" hidden="false" ht="12.1" outlineLevel="0" r="158">
      <c r="A158" s="5" t="s">
        <f>=HYPERLINK("https://www.leilaoonline.net/lote/detalhe/38716", "189")</f>
      </c>
      <c r="B158" s="4" t="s">
        <f>=HYPERLINK("https://www.leilaoonline.net/lote/detalhe/38716", " FUNIL ALIMENTADOR EM AÇO INOX")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3.500,00</t>
        </is>
      </c>
      <c r="F158" s="4" t="inlineStr">
        <is>
          <t>100.00</t>
        </is>
      </c>
    </row>
    <row collapsed="false" customFormat="false" customHeight="false" hidden="false" ht="12.1" outlineLevel="0" r="159">
      <c r="A159" s="5" t="s">
        <f>=HYPERLINK("https://www.leilaoonline.net/lote/detalhe/38723", "191")</f>
      </c>
      <c r="B159" s="4" t="s">
        <f>=HYPERLINK("https://www.leilaoonline.net/lote/detalhe/38723", " 2 exaustores")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400,00</t>
        </is>
      </c>
      <c r="F159" s="4" t="inlineStr">
        <is>
          <t>50.00</t>
        </is>
      </c>
    </row>
    <row collapsed="false" customFormat="false" customHeight="false" hidden="false" ht="12.1" outlineLevel="0" r="160">
      <c r="A160" s="5" t="s">
        <f>=HYPERLINK("https://www.leilaoonline.net/lote/detalhe/38728", "192")</f>
      </c>
      <c r="B160" s="4" t="s">
        <f>=HYPERLINK("https://www.leilaoonline.net/lote/detalhe/38728", " 3 carrinhos para tambor")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150,00</t>
        </is>
      </c>
      <c r="F160" s="4" t="inlineStr">
        <is>
          <t>50.00</t>
        </is>
      </c>
    </row>
    <row collapsed="false" customFormat="false" customHeight="false" hidden="false" ht="12.1" outlineLevel="0" r="161">
      <c r="A161" s="5" t="s">
        <f>=HYPERLINK("https://www.leilaoonline.net/lote/detalhe/38724", "193")</f>
      </c>
      <c r="B161" s="4" t="s">
        <f>=HYPERLINK("https://www.leilaoonline.net/lote/detalhe/38724", " ESTUFA")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100,00</t>
        </is>
      </c>
      <c r="F161" s="4" t="inlineStr">
        <is>
          <t>50.00</t>
        </is>
      </c>
    </row>
    <row collapsed="false" customFormat="false" customHeight="false" hidden="false" ht="12.1" outlineLevel="0" r="162">
      <c r="A162" s="5" t="s">
        <f>=HYPERLINK("https://www.leilaoonline.net/lote/detalhe/38727", "194")</f>
      </c>
      <c r="B162" s="4" t="s">
        <f>=HYPERLINK("https://www.leilaoonline.net/lote/detalhe/38727", " 8 peças motores redutor e filtro prensa")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700,00</t>
        </is>
      </c>
      <c r="F162" s="4" t="inlineStr">
        <is>
          <t>100.00</t>
        </is>
      </c>
    </row>
    <row collapsed="false" customFormat="false" customHeight="false" hidden="false" ht="12.1" outlineLevel="0" r="163">
      <c r="A163" s="5" t="s">
        <f>=HYPERLINK("https://www.leilaoonline.net/lote/detalhe/38721", "195")</f>
      </c>
      <c r="B163" s="4" t="s">
        <f>=HYPERLINK("https://www.leilaoonline.net/lote/detalhe/38721", " 1 troller para ponte")</f>
      </c>
      <c r="C163" s="4" t="inlineStr">
        <is>
          <t>Vendido</t>
        </is>
      </c>
      <c r="D163" s="4" t="inlineStr">
        <is>
          <t>1</t>
        </is>
      </c>
      <c r="E163" s="5" t="inlineStr">
        <is>
          <t>100,00</t>
        </is>
      </c>
      <c r="F163" s="4" t="inlineStr">
        <is>
          <t>50.00</t>
        </is>
      </c>
    </row>
    <row collapsed="false" customFormat="false" customHeight="false" hidden="false" ht="12.1" outlineLevel="0" r="164">
      <c r="A164" s="5" t="s">
        <f>=HYPERLINK("https://www.leilaoonline.net/lote/detalhe/38725", "196")</f>
      </c>
      <c r="B164" s="4" t="s">
        <f>=HYPERLINK("https://www.leilaoonline.net/lote/detalhe/38725", " Lavadora de alta pressão Wap")</f>
      </c>
      <c r="C164" s="4" t="inlineStr">
        <is>
          <t>Não vendido</t>
        </is>
      </c>
      <c r="D164" s="4" t="inlineStr">
        <is>
          <t>2</t>
        </is>
      </c>
      <c r="E164" s="5" t="inlineStr">
        <is>
          <t>150,00</t>
        </is>
      </c>
      <c r="F164" s="4" t="inlineStr">
        <is>
          <t>50.00</t>
        </is>
      </c>
    </row>
    <row collapsed="false" customFormat="false" customHeight="false" hidden="false" ht="12.1" outlineLevel="0" r="165">
      <c r="A165" s="5" t="s">
        <f>=HYPERLINK("https://www.leilaoonline.net/lote/detalhe/38726", "197")</f>
      </c>
      <c r="B165" s="4" t="s">
        <f>=HYPERLINK("https://www.leilaoonline.net/lote/detalhe/38726", " 4 CARRINHOS")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400,00</t>
        </is>
      </c>
      <c r="F165" s="4" t="inlineStr">
        <is>
          <t>50.00</t>
        </is>
      </c>
    </row>
    <row collapsed="false" customFormat="false" customHeight="false" hidden="false" ht="12.1" outlineLevel="0" r="166">
      <c r="A166" s="5" t="s">
        <f>=HYPERLINK("https://www.leilaoonline.net/lote/detalhe/38719", "198")</f>
      </c>
      <c r="B166" s="4" t="s">
        <f>=HYPERLINK("https://www.leilaoonline.net/lote/detalhe/38719", " CHAVE ELÉTRICA")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100,00</t>
        </is>
      </c>
      <c r="F166" s="4" t="inlineStr">
        <is>
          <t>50.00</t>
        </is>
      </c>
    </row>
    <row collapsed="false" customFormat="false" customHeight="false" hidden="false" ht="12.1" outlineLevel="0" r="167">
      <c r="A167" s="5" t="s">
        <f>=HYPERLINK("https://www.leilaoonline.net/lote/detalhe/38722", "199")</f>
      </c>
      <c r="B167" s="4" t="s">
        <f>=HYPERLINK("https://www.leilaoonline.net/lote/detalhe/38722", " 2 ARREBITADEIRAS")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100,00</t>
        </is>
      </c>
      <c r="F167" s="4" t="inlineStr">
        <is>
          <t>50.00</t>
        </is>
      </c>
    </row>
    <row collapsed="false" customFormat="false" customHeight="false" hidden="false" ht="12.1" outlineLevel="0" r="168">
      <c r="A168" s="5" t="s">
        <f>=HYPERLINK("https://www.leilaoonline.net/lote/detalhe/38720", "200")</f>
      </c>
      <c r="B168" s="4" t="s">
        <f>=HYPERLINK("https://www.leilaoonline.net/lote/detalhe/38720", " FILTRO PRENSA")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700,00</t>
        </is>
      </c>
      <c r="F168" s="4" t="inlineStr">
        <is>
          <t>50.00</t>
        </is>
      </c>
    </row>
    <row collapsed="false" customFormat="false" customHeight="false" hidden="false" ht="12.1" outlineLevel="0" r="169">
      <c r="A169" s="5" t="s">
        <f>=HYPERLINK("https://www.leilaoonline.net/lote/detalhe/38729", "201")</f>
      </c>
      <c r="B169" s="4" t="s">
        <f>=HYPERLINK("https://www.leilaoonline.net/lote/detalhe/38729", " CABINE PARA GERADOR")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600,00</t>
        </is>
      </c>
      <c r="F169" s="4" t="inlineStr">
        <is>
          <t>100.00</t>
        </is>
      </c>
    </row>
    <row collapsed="false" customFormat="false" customHeight="false" hidden="false" ht="12.1" outlineLevel="0" r="170">
      <c r="A170" s="5" t="s">
        <f>=HYPERLINK("https://www.leilaoonline.net/lote/detalhe/38730", "202")</f>
      </c>
      <c r="B170" s="4" t="s">
        <f>=HYPERLINK("https://www.leilaoonline.net/lote/detalhe/38730", "Aprox. 300 UNIDADES DE ARTEFATOS DE CONCRETO. (consultar especificações) SEM USO")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12.500,00</t>
        </is>
      </c>
      <c r="F170" s="4" t="inlineStr">
        <is>
          <t>200.00</t>
        </is>
      </c>
    </row>
    <row collapsed="false" customFormat="false" customHeight="false" hidden="false" ht="12.1" outlineLevel="0" r="171">
      <c r="A171" s="5" t="s">
        <f>=HYPERLINK("https://www.leilaoonline.net/lote/detalhe/38731", "204")</f>
      </c>
      <c r="B171" s="4" t="s">
        <f>=HYPERLINK("https://www.leilaoonline.net/lote/detalhe/38731", "Motogerador a gasolina modelo mg 950 marca motomil")</f>
      </c>
      <c r="C171" s="4" t="inlineStr">
        <is>
          <t>Vendido</t>
        </is>
      </c>
      <c r="D171" s="4" t="inlineStr">
        <is>
          <t>4</t>
        </is>
      </c>
      <c r="E171" s="5" t="inlineStr">
        <is>
          <t>250,00</t>
        </is>
      </c>
      <c r="F171" s="4" t="inlineStr">
        <is>
          <t>50.00</t>
        </is>
      </c>
    </row>
    <row collapsed="false" customFormat="false" customHeight="false" hidden="false" ht="12.1" outlineLevel="0" r="172">
      <c r="A172" s="5" t="s">
        <f>=HYPERLINK("https://www.leilaoonline.net/lote/detalhe/38732", "205")</f>
      </c>
      <c r="B172" s="4" t="s">
        <f>=HYPERLINK("https://www.leilaoonline.net/lote/detalhe/38732", "Coifa/ Depurador de ar. Marca cata")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100,00</t>
        </is>
      </c>
      <c r="F172" s="4" t="inlineStr">
        <is>
          <t>50.00</t>
        </is>
      </c>
    </row>
    <row collapsed="false" customFormat="false" customHeight="false" hidden="false" ht="12.1" outlineLevel="0" r="173">
      <c r="A173" s="5" t="s">
        <f>=HYPERLINK("https://www.leilaoonline.net/lote/detalhe/38733", "206")</f>
      </c>
      <c r="B173" s="4" t="s">
        <f>=HYPERLINK("https://www.leilaoonline.net/lote/detalhe/38733", "Lote de materiais elétricos diversos")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900,00</t>
        </is>
      </c>
      <c r="F173" s="4" t="inlineStr">
        <is>
          <t>100.00</t>
        </is>
      </c>
    </row>
    <row collapsed="false" customFormat="false" customHeight="false" hidden="false" ht="12.1" outlineLevel="0" r="174">
      <c r="A174" s="5" t="s">
        <f>=HYPERLINK("https://www.leilaoonline.net/lote/detalhe/38734", "207")</f>
      </c>
      <c r="B174" s="4" t="s">
        <f>=HYPERLINK("https://www.leilaoonline.net/lote/detalhe/38734", "12 peças de rebolo diamantado. Sem uso")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500,00</t>
        </is>
      </c>
      <c r="F174" s="4" t="inlineStr">
        <is>
          <t>50.00</t>
        </is>
      </c>
    </row>
    <row collapsed="false" customFormat="false" customHeight="false" hidden="false" ht="12.1" outlineLevel="0" r="175">
      <c r="A175" s="5" t="s">
        <f>=HYPERLINK("https://www.leilaoonline.net/lote/detalhe/38735", "208")</f>
      </c>
      <c r="B175" s="4" t="s">
        <f>=HYPERLINK("https://www.leilaoonline.net/lote/detalhe/38735", "Moinho para tinta. Motor 15 CV")</f>
      </c>
      <c r="C175" s="4" t="inlineStr">
        <is>
          <t>Vendido</t>
        </is>
      </c>
      <c r="D175" s="4" t="inlineStr">
        <is>
          <t>1</t>
        </is>
      </c>
      <c r="E175" s="5" t="inlineStr">
        <is>
          <t>8.100,00</t>
        </is>
      </c>
      <c r="F175" s="4" t="inlineStr">
        <is>
          <t>250.00</t>
        </is>
      </c>
    </row>
    <row collapsed="false" customFormat="false" customHeight="false" hidden="false" ht="12.1" outlineLevel="0" r="176">
      <c r="A176" s="5" t="s">
        <f>=HYPERLINK("https://www.leilaoonline.net/lote/detalhe/38736", "209")</f>
      </c>
      <c r="B176" s="4" t="s">
        <f>=HYPERLINK("https://www.leilaoonline.net/lote/detalhe/38736", "Lote com 13 pneus. Medida 295/80-22,5")</f>
      </c>
      <c r="C176" s="4" t="inlineStr">
        <is>
          <t>Vendido</t>
        </is>
      </c>
      <c r="D176" s="4" t="inlineStr">
        <is>
          <t>9</t>
        </is>
      </c>
      <c r="E176" s="5" t="inlineStr">
        <is>
          <t>2.500,00</t>
        </is>
      </c>
      <c r="F176" s="4" t="inlineStr">
        <is>
          <t>200.00</t>
        </is>
      </c>
    </row>
    <row collapsed="false" customFormat="false" customHeight="false" hidden="false" ht="12.1" outlineLevel="0" r="177">
      <c r="A177" s="5" t="s">
        <f>=HYPERLINK("https://www.leilaoonline.net/lote/detalhe/39056", "210")</f>
      </c>
      <c r="B177" s="4" t="s">
        <f>=HYPERLINK("https://www.leilaoonline.net/lote/detalhe/39056", " Aprox. 500 dormentes de madeira")</f>
      </c>
      <c r="C177" s="4" t="inlineStr">
        <is>
          <t>Não vendido</t>
        </is>
      </c>
      <c r="D177" s="4" t="inlineStr">
        <is>
          <t>2</t>
        </is>
      </c>
      <c r="E177" s="5" t="inlineStr">
        <is>
          <t>5.400,00</t>
        </is>
      </c>
      <c r="F177" s="4" t="inlineStr">
        <is>
          <t>200.00</t>
        </is>
      </c>
    </row>
    <row collapsed="false" customFormat="false" customHeight="false" hidden="false" ht="12.1" outlineLevel="0" r="178">
      <c r="A178" s="5" t="s">
        <f>=HYPERLINK("https://www.leilaoonline.net/lote/detalhe/39052", "211")</f>
      </c>
      <c r="B178" s="4" t="s">
        <f>=HYPERLINK("https://www.leilaoonline.net/lote/detalhe/39052", " Aprox. 500 dormentes de madeira")</f>
      </c>
      <c r="C178" s="4" t="inlineStr">
        <is>
          <t>Vendido</t>
        </is>
      </c>
      <c r="D178" s="4" t="inlineStr">
        <is>
          <t>10</t>
        </is>
      </c>
      <c r="E178" s="5" t="inlineStr">
        <is>
          <t>6.800,00</t>
        </is>
      </c>
      <c r="F178" s="4" t="inlineStr">
        <is>
          <t>200.00</t>
        </is>
      </c>
    </row>
    <row collapsed="false" customFormat="false" customHeight="false" hidden="false" ht="12.1" outlineLevel="0" r="179">
      <c r="A179" s="5" t="s">
        <f>=HYPERLINK("https://www.leilaoonline.net/lote/detalhe/39055", "212")</f>
      </c>
      <c r="B179" s="4" t="s">
        <f>=HYPERLINK("https://www.leilaoonline.net/lote/detalhe/39055", " Aprox. 500 dormentes de madeira")</f>
      </c>
      <c r="C179" s="4" t="inlineStr">
        <is>
          <t>Não vendido</t>
        </is>
      </c>
      <c r="D179" s="4" t="inlineStr">
        <is>
          <t>7</t>
        </is>
      </c>
      <c r="E179" s="5" t="inlineStr">
        <is>
          <t>6.200,00</t>
        </is>
      </c>
      <c r="F179" s="4" t="inlineStr">
        <is>
          <t>200.00</t>
        </is>
      </c>
    </row>
    <row collapsed="false" customFormat="false" customHeight="false" hidden="false" ht="12.1" outlineLevel="0" r="180">
      <c r="A180" s="5" t="s">
        <f>=HYPERLINK("https://www.leilaoonline.net/lote/detalhe/39054", "213")</f>
      </c>
      <c r="B180" s="4" t="s">
        <f>=HYPERLINK("https://www.leilaoonline.net/lote/detalhe/39054", " Aprox. 500 dormentes de madeira")</f>
      </c>
      <c r="C180" s="4" t="inlineStr">
        <is>
          <t>Vendido</t>
        </is>
      </c>
      <c r="D180" s="4" t="inlineStr">
        <is>
          <t>2</t>
        </is>
      </c>
      <c r="E180" s="5" t="inlineStr">
        <is>
          <t>6.000,00</t>
        </is>
      </c>
      <c r="F180" s="4" t="inlineStr">
        <is>
          <t>200.00</t>
        </is>
      </c>
    </row>
    <row collapsed="false" customFormat="false" customHeight="false" hidden="false" ht="12.1" outlineLevel="0" r="181">
      <c r="A181" s="5" t="s">
        <f>=HYPERLINK("https://www.leilaoonline.net/lote/detalhe/39053", "214")</f>
      </c>
      <c r="B181" s="4" t="s">
        <f>=HYPERLINK("https://www.leilaoonline.net/lote/detalhe/39053", " GUINDAUTO VEÍCULAR  - MUNCK  marca Madal. Ano 2003. Modelo 30.505. Com 5 lanças, patolas traseira. SOMENTE EQUIPAMENTO. CAMINHÃO NÃO INCLUSO.")</f>
      </c>
      <c r="C181" s="4" t="inlineStr">
        <is>
          <t>Vendido</t>
        </is>
      </c>
      <c r="D181" s="4" t="inlineStr">
        <is>
          <t>1</t>
        </is>
      </c>
      <c r="E181" s="5" t="inlineStr">
        <is>
          <t>60.000,00</t>
        </is>
      </c>
      <c r="F181" s="4" t="inlineStr">
        <is>
          <t>250.00</t>
        </is>
      </c>
    </row>
    <row collapsed="false" customFormat="false" customHeight="false" hidden="false" ht="12.1" outlineLevel="0" r="182">
      <c r="A182" s="5" t="s">
        <f>=HYPERLINK("https://www.leilaoonline.net/lote/detalhe/39060", "215")</f>
      </c>
      <c r="B182" s="4" t="s">
        <f>=HYPERLINK("https://www.leilaoonline.net/lote/detalhe/39060", "Cabine auxiliar para caminhão")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2.500,00</t>
        </is>
      </c>
      <c r="F182" s="4" t="inlineStr">
        <is>
          <t>200.00</t>
        </is>
      </c>
    </row>
    <row collapsed="false" customFormat="false" customHeight="false" hidden="false" ht="12.1" outlineLevel="0" r="183">
      <c r="A183" s="5" t="s">
        <f>=HYPERLINK("https://www.leilaoonline.net/lote/detalhe/39063", "216")</f>
      </c>
      <c r="B183" s="4" t="s">
        <f>=HYPERLINK("https://www.leilaoonline.net/lote/detalhe/39063", "Pontiaderira IBMS - tipo AQ 50 REF. Ano 2004  - 50KVA - 220V  - nº 2156  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5.300,00</t>
        </is>
      </c>
      <c r="F183" s="4" t="inlineStr">
        <is>
          <t>200.00</t>
        </is>
      </c>
    </row>
    <row collapsed="false" customFormat="false" customHeight="false" hidden="false" ht="12.1" outlineLevel="0" r="184">
      <c r="A184" s="5" t="s">
        <f>=HYPERLINK("https://www.leilaoonline.net/lote/detalhe/39064", "217")</f>
      </c>
      <c r="B184" s="4" t="s">
        <f>=HYPERLINK("https://www.leilaoonline.net/lote/detalhe/39064", "pontiaderira IBMS - tipo AQ 100 AR REF ano 2005  - 100 KVA - 220V  - nº 2157")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5.300,00</t>
        </is>
      </c>
      <c r="F184" s="4" t="inlineStr">
        <is>
          <t>200.00</t>
        </is>
      </c>
    </row>
    <row collapsed="false" customFormat="false" customHeight="false" hidden="false" ht="12.1" outlineLevel="0" r="185">
      <c r="A185" s="5" t="s">
        <f>=HYPERLINK("https://www.leilaoonline.net/lote/detalhe/39123", "218")</f>
      </c>
      <c r="B185" s="4" t="s">
        <f>=HYPERLINK("https://www.leilaoonline.net/lote/detalhe/39123", "02 VENTOINHAS")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500,00</t>
        </is>
      </c>
      <c r="F185" s="4" t="inlineStr">
        <is>
          <t>50.00</t>
        </is>
      </c>
    </row>
    <row collapsed="false" customFormat="false" customHeight="false" hidden="false" ht="12.1" outlineLevel="0" r="186">
      <c r="A186" s="5" t="s">
        <f>=HYPERLINK("https://www.leilaoonline.net/lote/detalhe/39226", "219")</f>
      </c>
      <c r="B186" s="4" t="s">
        <f>=HYPERLINK("https://www.leilaoonline.net/lote/detalhe/39226", "Contanier com 6 banheiros, pia e mictório em inox. (pouco uso)")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9.500,00</t>
        </is>
      </c>
      <c r="F186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2026-07-01T12:28:10.00Z</dcterms:created>
  <dc:creator>Tellks Tecnologia</dc:creator>
  <cp:revision>0</cp:revision>
</cp:coreProperties>
</file>