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6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EQUIPAMENTOS E UTILIDADES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14/01/2020 09:00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=HYPERLINK("https://www.leilaoonline.net/lote/detalhe/39742", "001")</f>
      </c>
      <c r="B11" s="4" t="s">
        <f>=HYPERLINK("https://www.leilaoonline.net/lote/detalhe/39742", " MESA GARINPADORA E MOINHO TRITURADOR DE COBRE")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22.000,00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=HYPERLINK("https://www.leilaoonline.net/lote/detalhe/39771", "002")</f>
      </c>
      <c r="B12" s="4" t="s">
        <f>=HYPERLINK("https://www.leilaoonline.net/lote/detalhe/39771", " Lote de Moldes para veleiro de 30 pés e mais peças (ferragens, bancos e moldes extras)")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25.000,00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=HYPERLINK("https://www.leilaoonline.net/lote/detalhe/40744", "003")</f>
      </c>
      <c r="B13" s="4" t="s">
        <f>=HYPERLINK("https://www.leilaoonline.net/lote/detalhe/40744", "6 tanques de inox com serpentina capacidade: aprox. 100 litros 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2.200,00</t>
        </is>
      </c>
      <c r="F13" s="4" t="inlineStr">
        <is>
          <t>200.00</t>
        </is>
      </c>
    </row>
    <row collapsed="false" customFormat="false" customHeight="false" hidden="false" ht="12.1" outlineLevel="0" r="14">
      <c r="A14" s="5" t="s">
        <f>=HYPERLINK("https://www.leilaoonline.net/lote/detalhe/39799", "004")</f>
      </c>
      <c r="B14" s="4" t="s">
        <f>=HYPERLINK("https://www.leilaoonline.net/lote/detalhe/39799", " Quiosque de lanches")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6.900,00</t>
        </is>
      </c>
      <c r="F14" s="4" t="inlineStr">
        <is>
          <t>200.00</t>
        </is>
      </c>
    </row>
    <row collapsed="false" customFormat="false" customHeight="false" hidden="false" ht="12.1" outlineLevel="0" r="15">
      <c r="A15" s="5" t="s">
        <f>=HYPERLINK("https://www.leilaoonline.net/lote/detalhe/39712", "005")</f>
      </c>
      <c r="B15" s="4" t="s">
        <f>=HYPERLINK("https://www.leilaoonline.net/lote/detalhe/39712", " FORNO A GÁS TURBO. MARCA PERFECTA CURITIBA. MOD. PETIT")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6.000,00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=HYPERLINK("https://www.leilaoonline.net/lote/detalhe/39731", "006")</f>
      </c>
      <c r="B16" s="4" t="s">
        <f>=HYPERLINK("https://www.leilaoonline.net/lote/detalhe/39731", " Baú térmico. 5 metros. Parede 15 cm")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6.000,00</t>
        </is>
      </c>
      <c r="F16" s="4" t="inlineStr">
        <is>
          <t>100.00</t>
        </is>
      </c>
    </row>
    <row collapsed="false" customFormat="false" customHeight="false" hidden="false" ht="12.1" outlineLevel="0" r="17">
      <c r="A17" s="5" t="s">
        <f>=HYPERLINK("https://www.leilaoonline.net/lote/detalhe/39769", "007")</f>
      </c>
      <c r="B17" s="4" t="s">
        <f>=HYPERLINK("https://www.leilaoonline.net/lote/detalhe/39769", "Injetora de poliuretano. Trifásica. 220V. Precisa de reparos.")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4.500,00</t>
        </is>
      </c>
      <c r="F17" s="4" t="inlineStr">
        <is>
          <t>200.00</t>
        </is>
      </c>
    </row>
    <row collapsed="false" customFormat="false" customHeight="false" hidden="false" ht="12.1" outlineLevel="0" r="18">
      <c r="A18" s="5" t="s">
        <f>=HYPERLINK("https://www.leilaoonline.net/lote/detalhe/39800", "008")</f>
      </c>
      <c r="B18" s="4" t="s">
        <f>=HYPERLINK("https://www.leilaoonline.net/lote/detalhe/39800", " 3 unidades de motor hidráulico Brevini ED2010/mn1")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4.250,00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=HYPERLINK("https://www.leilaoonline.net/lote/detalhe/39772", "009")</f>
      </c>
      <c r="B19" s="4" t="s">
        <f>=HYPERLINK("https://www.leilaoonline.net/lote/detalhe/39772", " Balança mecânica. 9 toneladas")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4.000,00</t>
        </is>
      </c>
      <c r="F19" s="4" t="inlineStr">
        <is>
          <t>200.00</t>
        </is>
      </c>
    </row>
    <row collapsed="false" customFormat="false" customHeight="false" hidden="false" ht="12.1" outlineLevel="0" r="20">
      <c r="A20" s="5" t="s">
        <f>=HYPERLINK("https://www.leilaoonline.net/lote/detalhe/39773", "010")</f>
      </c>
      <c r="B20" s="4" t="s">
        <f>=HYPERLINK("https://www.leilaoonline.net/lote/detalhe/39773", "TORNO NARDINI. MOD. MASCOTE MS1640 (FALTANDO O CARRINHO)    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3.900,00</t>
        </is>
      </c>
      <c r="F20" s="4" t="inlineStr">
        <is>
          <t>200.00</t>
        </is>
      </c>
    </row>
    <row collapsed="false" customFormat="false" customHeight="false" hidden="false" ht="12.1" outlineLevel="0" r="21">
      <c r="A21" s="5" t="s">
        <f>=HYPERLINK("https://www.leilaoonline.net/lote/detalhe/39841", "011")</f>
      </c>
      <c r="B21" s="4" t="s">
        <f>=HYPERLINK("https://www.leilaoonline.net/lote/detalhe/39841", "GERADOR A DIESEL. 5 KVA")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3.300,00</t>
        </is>
      </c>
      <c r="F21" s="4" t="inlineStr">
        <is>
          <t>100.00</t>
        </is>
      </c>
    </row>
    <row collapsed="false" customFormat="false" customHeight="false" hidden="false" ht="12.1" outlineLevel="0" r="22">
      <c r="A22" s="5" t="s">
        <f>=HYPERLINK("https://www.leilaoonline.net/lote/detalhe/39722", "012")</f>
      </c>
      <c r="B22" s="4" t="s">
        <f>=HYPERLINK("https://www.leilaoonline.net/lote/detalhe/39722", " LOTE COM APROX. 300 PEÇAS SEM USO. METALFRIO")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3.200,00</t>
        </is>
      </c>
      <c r="F22" s="4" t="inlineStr">
        <is>
          <t>100.00</t>
        </is>
      </c>
    </row>
    <row collapsed="false" customFormat="false" customHeight="false" hidden="false" ht="12.1" outlineLevel="0" r="23">
      <c r="A23" s="5" t="s">
        <f>=HYPERLINK("https://www.leilaoonline.net/lote/detalhe/39727", "013")</f>
      </c>
      <c r="B23" s="4" t="s">
        <f>=HYPERLINK("https://www.leilaoonline.net/lote/detalhe/39727", " COMPRESSOR WAYNE 60 PÉS COM MOTOR DE 15 HP. FUNCIONANDO")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3.200,00</t>
        </is>
      </c>
      <c r="F23" s="4" t="inlineStr">
        <is>
          <t>200.00</t>
        </is>
      </c>
    </row>
    <row collapsed="false" customFormat="false" customHeight="false" hidden="false" ht="12.1" outlineLevel="0" r="24">
      <c r="A24" s="5" t="s">
        <f>=HYPERLINK("https://www.leilaoonline.net/lote/detalhe/40024", "014")</f>
      </c>
      <c r="B24" s="4" t="s">
        <f>=HYPERLINK("https://www.leilaoonline.net/lote/detalhe/40024", " 4 quadros de comando")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3.100,00</t>
        </is>
      </c>
      <c r="F24" s="4" t="inlineStr">
        <is>
          <t>100.00</t>
        </is>
      </c>
    </row>
    <row collapsed="false" customFormat="false" customHeight="false" hidden="false" ht="12.1" outlineLevel="0" r="25">
      <c r="A25" s="5" t="s">
        <f>=HYPERLINK("https://www.leilaoonline.net/lote/detalhe/39775", "015")</f>
      </c>
      <c r="B25" s="4" t="s">
        <f>=HYPERLINK("https://www.leilaoonline.net/lote/detalhe/39775", "INJETORA")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3.100,00</t>
        </is>
      </c>
      <c r="F25" s="4" t="inlineStr">
        <is>
          <t>200.00</t>
        </is>
      </c>
    </row>
    <row collapsed="false" customFormat="false" customHeight="false" hidden="false" ht="12.1" outlineLevel="0" r="26">
      <c r="A26" s="5" t="s">
        <f>=HYPERLINK("https://www.leilaoonline.net/lote/detalhe/39840", "016")</f>
      </c>
      <c r="B26" s="4" t="s">
        <f>=HYPERLINK("https://www.leilaoonline.net/lote/detalhe/39840", " Plaina para madeira")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2.300,00</t>
        </is>
      </c>
      <c r="F26" s="4" t="inlineStr">
        <is>
          <t>100.00</t>
        </is>
      </c>
    </row>
    <row collapsed="false" customFormat="false" customHeight="false" hidden="false" ht="12.1" outlineLevel="0" r="27">
      <c r="A27" s="5" t="s">
        <f>=HYPERLINK("https://www.leilaoonline.net/lote/detalhe/39736", "017")</f>
      </c>
      <c r="B27" s="4" t="s">
        <f>=HYPERLINK("https://www.leilaoonline.net/lote/detalhe/39736", " CÂMARA FRIA")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2.000,00</t>
        </is>
      </c>
      <c r="F27" s="4" t="inlineStr">
        <is>
          <t>100.00</t>
        </is>
      </c>
    </row>
    <row collapsed="false" customFormat="false" customHeight="false" hidden="false" ht="12.1" outlineLevel="0" r="28">
      <c r="A28" s="5" t="s">
        <f>=HYPERLINK("https://www.leilaoonline.net/lote/detalhe/39744", "018")</f>
      </c>
      <c r="B28" s="4" t="s">
        <f>=HYPERLINK("https://www.leilaoonline.net/lote/detalhe/39744", " TRITURADOR /PICADOR")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2.900,00</t>
        </is>
      </c>
      <c r="F28" s="4" t="inlineStr">
        <is>
          <t>200.00</t>
        </is>
      </c>
    </row>
    <row collapsed="false" customFormat="false" customHeight="false" hidden="false" ht="12.1" outlineLevel="0" r="29">
      <c r="A29" s="5" t="s">
        <f>=HYPERLINK("https://www.leilaoonline.net/lote/detalhe/39780", "019")</f>
      </c>
      <c r="B29" s="4" t="s">
        <f>=HYPERLINK("https://www.leilaoonline.net/lote/detalhe/39780", "CABINE DE JATEAMENTO POR PRESSÃO")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2.800,00</t>
        </is>
      </c>
      <c r="F29" s="4" t="inlineStr">
        <is>
          <t>200.00</t>
        </is>
      </c>
    </row>
    <row collapsed="false" customFormat="false" customHeight="false" hidden="false" ht="12.1" outlineLevel="0" r="30">
      <c r="A30" s="5" t="s">
        <f>=HYPERLINK("https://www.leilaoonline.net/lote/detalhe/39790", "020")</f>
      </c>
      <c r="B30" s="4" t="s">
        <f>=HYPERLINK("https://www.leilaoonline.net/lote/detalhe/39790", " 7 portas de câmara fria inox e brancas")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2.500,00</t>
        </is>
      </c>
      <c r="F30" s="4" t="inlineStr">
        <is>
          <t>100.00</t>
        </is>
      </c>
    </row>
    <row collapsed="false" customFormat="false" customHeight="false" hidden="false" ht="12.1" outlineLevel="0" r="31">
      <c r="A31" s="5" t="s">
        <f>=HYPERLINK("https://www.leilaoonline.net/lote/detalhe/39805", "021")</f>
      </c>
      <c r="B31" s="4" t="s">
        <f>=HYPERLINK("https://www.leilaoonline.net/lote/detalhe/39805", "Duas fritadeiras a gás")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1.800,00</t>
        </is>
      </c>
      <c r="F31" s="4" t="inlineStr">
        <is>
          <t>100.00</t>
        </is>
      </c>
    </row>
    <row collapsed="false" customFormat="false" customHeight="false" hidden="false" ht="12.1" outlineLevel="0" r="32">
      <c r="A32" s="5" t="s">
        <f>=HYPERLINK("https://www.leilaoonline.net/lote/detalhe/39774", "022")</f>
      </c>
      <c r="B32" s="4" t="s">
        <f>=HYPERLINK("https://www.leilaoonline.net/lote/detalhe/39774", " Balança mecânica. 5 toneladas.")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2.100,00</t>
        </is>
      </c>
      <c r="F32" s="4" t="inlineStr">
        <is>
          <t>200.00</t>
        </is>
      </c>
    </row>
    <row collapsed="false" customFormat="false" customHeight="false" hidden="false" ht="12.1" outlineLevel="0" r="33">
      <c r="A33" s="5" t="s">
        <f>=HYPERLINK("https://www.leilaoonline.net/lote/detalhe/39734", "023")</f>
      </c>
      <c r="B33" s="4" t="s">
        <f>=HYPERLINK("https://www.leilaoonline.net/lote/detalhe/39734", " Aprox.30 bebedouros e purificadores de água")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2.000,00</t>
        </is>
      </c>
      <c r="F33" s="4" t="inlineStr">
        <is>
          <t>100.00</t>
        </is>
      </c>
    </row>
    <row collapsed="false" customFormat="false" customHeight="false" hidden="false" ht="12.1" outlineLevel="0" r="34">
      <c r="A34" s="5" t="s">
        <f>=HYPERLINK("https://www.leilaoonline.net/lote/detalhe/39745", "024")</f>
      </c>
      <c r="B34" s="4" t="s">
        <f>=HYPERLINK("https://www.leilaoonline.net/lote/detalhe/39745", "LOTE COM APROX.10 APARELHOS DE TV")</f>
      </c>
      <c r="C34" s="4" t="inlineStr">
        <is>
          <t>Vendido</t>
        </is>
      </c>
      <c r="D34" s="4" t="inlineStr">
        <is>
          <t>1</t>
        </is>
      </c>
      <c r="E34" s="5" t="inlineStr">
        <is>
          <t>2.000,00</t>
        </is>
      </c>
      <c r="F34" s="4" t="inlineStr">
        <is>
          <t>100.00</t>
        </is>
      </c>
    </row>
    <row collapsed="false" customFormat="false" customHeight="false" hidden="false" ht="12.1" outlineLevel="0" r="35">
      <c r="A35" s="5" t="s">
        <f>=HYPERLINK("https://www.leilaoonline.net/lote/detalhe/39759", "025")</f>
      </c>
      <c r="B35" s="4" t="s">
        <f>=HYPERLINK("https://www.leilaoonline.net/lote/detalhe/39759", "LOTE COM APROX. 10 APARELHOS DE TV")</f>
      </c>
      <c r="C35" s="4" t="inlineStr">
        <is>
          <t>Vendido</t>
        </is>
      </c>
      <c r="D35" s="4" t="inlineStr">
        <is>
          <t>2</t>
        </is>
      </c>
      <c r="E35" s="5" t="inlineStr">
        <is>
          <t>2.100,00</t>
        </is>
      </c>
      <c r="F35" s="4" t="inlineStr">
        <is>
          <t>100.00</t>
        </is>
      </c>
    </row>
    <row collapsed="false" customFormat="false" customHeight="false" hidden="false" ht="12.1" outlineLevel="0" r="36">
      <c r="A36" s="5" t="s">
        <f>=HYPERLINK("https://www.leilaoonline.net/lote/detalhe/39778", "026")</f>
      </c>
      <c r="B36" s="4" t="s">
        <f>=HYPERLINK("https://www.leilaoonline.net/lote/detalhe/39778", "LOTE COM APROX.10 APARELHOS DE TV")</f>
      </c>
      <c r="C36" s="4" t="inlineStr">
        <is>
          <t>Vendido</t>
        </is>
      </c>
      <c r="D36" s="4" t="inlineStr">
        <is>
          <t>1</t>
        </is>
      </c>
      <c r="E36" s="5" t="inlineStr">
        <is>
          <t>2.000,00</t>
        </is>
      </c>
      <c r="F36" s="4" t="inlineStr">
        <is>
          <t>100.00</t>
        </is>
      </c>
    </row>
    <row collapsed="false" customFormat="false" customHeight="false" hidden="false" ht="12.1" outlineLevel="0" r="37">
      <c r="A37" s="5" t="s">
        <f>=HYPERLINK("https://www.leilaoonline.net/lote/detalhe/39779", "027")</f>
      </c>
      <c r="B37" s="4" t="s">
        <f>=HYPERLINK("https://www.leilaoonline.net/lote/detalhe/39779", "LOTE COM APROX.10 APARELHOS DE TV")</f>
      </c>
      <c r="C37" s="4" t="inlineStr">
        <is>
          <t>Vendido</t>
        </is>
      </c>
      <c r="D37" s="4" t="inlineStr">
        <is>
          <t>1</t>
        </is>
      </c>
      <c r="E37" s="5" t="inlineStr">
        <is>
          <t>2.000,00</t>
        </is>
      </c>
      <c r="F37" s="4" t="inlineStr">
        <is>
          <t>100.00</t>
        </is>
      </c>
    </row>
    <row collapsed="false" customFormat="false" customHeight="false" hidden="false" ht="12.1" outlineLevel="0" r="38">
      <c r="A38" s="5" t="s">
        <f>=HYPERLINK("https://www.leilaoonline.net/lote/detalhe/39783", "028")</f>
      </c>
      <c r="B38" s="4" t="s">
        <f>=HYPERLINK("https://www.leilaoonline.net/lote/detalhe/39783", "LOTE COM APROX. 10 APARELHOS DE TV")</f>
      </c>
      <c r="C38" s="4" t="inlineStr">
        <is>
          <t>Vendido</t>
        </is>
      </c>
      <c r="D38" s="4" t="inlineStr">
        <is>
          <t>1</t>
        </is>
      </c>
      <c r="E38" s="5" t="inlineStr">
        <is>
          <t>2.000,00</t>
        </is>
      </c>
      <c r="F38" s="4" t="inlineStr">
        <is>
          <t>100.00</t>
        </is>
      </c>
    </row>
    <row collapsed="false" customFormat="false" customHeight="false" hidden="false" ht="12.1" outlineLevel="0" r="39">
      <c r="A39" s="5" t="s">
        <f>=HYPERLINK("https://www.leilaoonline.net/lote/detalhe/39760", "029")</f>
      </c>
      <c r="B39" s="4" t="s">
        <f>=HYPERLINK("https://www.leilaoonline.net/lote/detalhe/39760", " 2 bombas WEG  20 Hp")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2.000,00</t>
        </is>
      </c>
      <c r="F39" s="4" t="inlineStr">
        <is>
          <t>200.00</t>
        </is>
      </c>
    </row>
    <row collapsed="false" customFormat="false" customHeight="false" hidden="false" ht="12.1" outlineLevel="0" r="40">
      <c r="A40" s="5" t="s">
        <f>=HYPERLINK("https://www.leilaoonline.net/lote/detalhe/39709", "030")</f>
      </c>
      <c r="B40" s="4" t="s">
        <f>=HYPERLINK("https://www.leilaoonline.net/lote/detalhe/39709", " 04 VENDING MACHINE")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1.900,00</t>
        </is>
      </c>
      <c r="F40" s="4" t="inlineStr">
        <is>
          <t>200.00</t>
        </is>
      </c>
    </row>
    <row collapsed="false" customFormat="false" customHeight="false" hidden="false" ht="12.1" outlineLevel="0" r="41">
      <c r="A41" s="5" t="s">
        <f>=HYPERLINK("https://www.leilaoonline.net/lote/detalhe/39714", "031")</f>
      </c>
      <c r="B41" s="4" t="s">
        <f>=HYPERLINK("https://www.leilaoonline.net/lote/detalhe/39714", " 04 VENDING MACHINE")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1.900,00</t>
        </is>
      </c>
      <c r="F41" s="4" t="inlineStr">
        <is>
          <t>200.00</t>
        </is>
      </c>
    </row>
    <row collapsed="false" customFormat="false" customHeight="false" hidden="false" ht="12.1" outlineLevel="0" r="42">
      <c r="A42" s="5" t="s">
        <f>=HYPERLINK("https://www.leilaoonline.net/lote/detalhe/39711", "032")</f>
      </c>
      <c r="B42" s="4" t="s">
        <f>=HYPERLINK("https://www.leilaoonline.net/lote/detalhe/39711", " APROX. 100 ITENS DE ELETROPORTÁTEIS DIVERSOS")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1.900,00</t>
        </is>
      </c>
      <c r="F42" s="4" t="inlineStr">
        <is>
          <t>200.00</t>
        </is>
      </c>
    </row>
    <row collapsed="false" customFormat="false" customHeight="false" hidden="false" ht="12.1" outlineLevel="0" r="43">
      <c r="A43" s="5" t="s">
        <f>=HYPERLINK("https://www.leilaoonline.net/lote/detalhe/39721", "033")</f>
      </c>
      <c r="B43" s="4" t="s">
        <f>=HYPERLINK("https://www.leilaoonline.net/lote/detalhe/39721", "LOTE COM APROX. 50 COMPRESSORES DE REFRIGERAÇÃO")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1.900,00</t>
        </is>
      </c>
      <c r="F43" s="4" t="inlineStr">
        <is>
          <t>100.00</t>
        </is>
      </c>
    </row>
    <row collapsed="false" customFormat="false" customHeight="false" hidden="false" ht="12.1" outlineLevel="0" r="44">
      <c r="A44" s="5" t="s">
        <f>=HYPERLINK("https://www.leilaoonline.net/lote/detalhe/39723", "034")</f>
      </c>
      <c r="B44" s="4" t="s">
        <f>=HYPERLINK("https://www.leilaoonline.net/lote/detalhe/39723", "   LOTE COM APROX. 50 COMPRESSORES DE REFRIGERAÇÃO")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1.900,00</t>
        </is>
      </c>
      <c r="F44" s="4" t="inlineStr">
        <is>
          <t>100.00</t>
        </is>
      </c>
    </row>
    <row collapsed="false" customFormat="false" customHeight="false" hidden="false" ht="12.1" outlineLevel="0" r="45">
      <c r="A45" s="5" t="s">
        <f>=HYPERLINK("https://www.leilaoonline.net/lote/detalhe/39765", "035")</f>
      </c>
      <c r="B45" s="4" t="s">
        <f>=HYPERLINK("https://www.leilaoonline.net/lote/detalhe/39765", " Ar condicionado split duto. 220V. Trifásico. 48.000 BTUs")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1.900,00</t>
        </is>
      </c>
      <c r="F45" s="4" t="inlineStr">
        <is>
          <t>150.00</t>
        </is>
      </c>
    </row>
    <row collapsed="false" customFormat="false" customHeight="false" hidden="false" ht="12.1" outlineLevel="0" r="46">
      <c r="A46" s="5" t="s">
        <f>=HYPERLINK("https://www.leilaoonline.net/lote/detalhe/39798", "036")</f>
      </c>
      <c r="B46" s="4" t="s">
        <f>=HYPERLINK("https://www.leilaoonline.net/lote/detalhe/39798", "Cabeçote de compressor + reservatório")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1.300,00</t>
        </is>
      </c>
      <c r="F46" s="4" t="inlineStr">
        <is>
          <t>100.00</t>
        </is>
      </c>
    </row>
    <row collapsed="false" customFormat="false" customHeight="false" hidden="false" ht="12.1" outlineLevel="0" r="47">
      <c r="A47" s="5" t="s">
        <f>=HYPERLINK("https://www.leilaoonline.net/lote/detalhe/39803", "037")</f>
      </c>
      <c r="B47" s="4" t="s">
        <f>=HYPERLINK("https://www.leilaoonline.net/lote/detalhe/39803", " Prensa hidráulica")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1.900,00</t>
        </is>
      </c>
      <c r="F47" s="4" t="inlineStr">
        <is>
          <t>100.00</t>
        </is>
      </c>
    </row>
    <row collapsed="false" customFormat="false" customHeight="false" hidden="false" ht="12.1" outlineLevel="0" r="48">
      <c r="A48" s="5" t="s">
        <f>=HYPERLINK("https://www.leilaoonline.net/lote/detalhe/39710", "038")</f>
      </c>
      <c r="B48" s="4" t="s">
        <f>=HYPERLINK("https://www.leilaoonline.net/lote/detalhe/39710", " 03 ILHAS DE RESFRIAMENTO /CONGELAMENTO")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1.750,00</t>
        </is>
      </c>
      <c r="F48" s="4" t="inlineStr">
        <is>
          <t>200.00</t>
        </is>
      </c>
    </row>
    <row collapsed="false" customFormat="false" customHeight="false" hidden="false" ht="12.1" outlineLevel="0" r="49">
      <c r="A49" s="5" t="s">
        <f>=HYPERLINK("https://www.leilaoonline.net/lote/detalhe/39770", "039")</f>
      </c>
      <c r="B49" s="4" t="s">
        <f>=HYPERLINK("https://www.leilaoonline.net/lote/detalhe/39770", " Buffet com aquecimento e Refrigeração")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1.750,00</t>
        </is>
      </c>
      <c r="F49" s="4" t="inlineStr">
        <is>
          <t>200.00</t>
        </is>
      </c>
    </row>
    <row collapsed="false" customFormat="false" customHeight="false" hidden="false" ht="12.1" outlineLevel="0" r="50">
      <c r="A50" s="5" t="s">
        <f>=HYPERLINK("https://www.leilaoonline.net/lote/detalhe/39817", "040")</f>
      </c>
      <c r="B50" s="4" t="s">
        <f>=HYPERLINK("https://www.leilaoonline.net/lote/detalhe/39817", " Ar condicionado - Multi split. 40.000 btus. Funcionando")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1.750,00</t>
        </is>
      </c>
      <c r="F50" s="4" t="inlineStr">
        <is>
          <t>100.00</t>
        </is>
      </c>
    </row>
    <row collapsed="false" customFormat="false" customHeight="false" hidden="false" ht="12.1" outlineLevel="0" r="51">
      <c r="A51" s="5" t="s">
        <f>=HYPERLINK("https://www.leilaoonline.net/lote/detalhe/39818", "041")</f>
      </c>
      <c r="B51" s="4" t="s">
        <f>=HYPERLINK("https://www.leilaoonline.net/lote/detalhe/39818", " Aprox. 100 un. de mecanismos de caixa acoplada 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1.200,00</t>
        </is>
      </c>
      <c r="F51" s="4" t="inlineStr">
        <is>
          <t>100.00</t>
        </is>
      </c>
    </row>
    <row collapsed="false" customFormat="false" customHeight="false" hidden="false" ht="12.1" outlineLevel="0" r="52">
      <c r="A52" s="5" t="s">
        <f>=HYPERLINK("https://www.leilaoonline.net/lote/detalhe/39735", "042")</f>
      </c>
      <c r="B52" s="4" t="s">
        <f>=HYPERLINK("https://www.leilaoonline.net/lote/detalhe/39735", "01 motor 20 CV, 01 motor flangeado Web e 01 motor redutor")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1.600,00</t>
        </is>
      </c>
      <c r="F52" s="4" t="inlineStr">
        <is>
          <t>200.00</t>
        </is>
      </c>
    </row>
    <row collapsed="false" customFormat="false" customHeight="false" hidden="false" ht="12.1" outlineLevel="0" r="53">
      <c r="A53" s="5" t="s">
        <f>=HYPERLINK("https://www.leilaoonline.net/lote/detalhe/39725", "043")</f>
      </c>
      <c r="B53" s="4" t="s">
        <f>=HYPERLINK("https://www.leilaoonline.net/lote/detalhe/39725", " LOTE COM APROX. 50 CLIMATIZADORAS/ UMIDIFICADORAS")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1.500,00</t>
        </is>
      </c>
      <c r="F53" s="4" t="inlineStr">
        <is>
          <t>200.00</t>
        </is>
      </c>
    </row>
    <row collapsed="false" customFormat="false" customHeight="false" hidden="false" ht="12.1" outlineLevel="0" r="54">
      <c r="A54" s="5" t="s">
        <f>=HYPERLINK("https://www.leilaoonline.net/lote/detalhe/39732", "044")</f>
      </c>
      <c r="B54" s="4" t="s">
        <f>=HYPERLINK("https://www.leilaoonline.net/lote/detalhe/39732", " 10 lavadoras de roupa e lava e seca")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1.500,00</t>
        </is>
      </c>
      <c r="F54" s="4" t="inlineStr">
        <is>
          <t>100.00</t>
        </is>
      </c>
    </row>
    <row collapsed="false" customFormat="false" customHeight="false" hidden="false" ht="12.1" outlineLevel="0" r="55">
      <c r="A55" s="5" t="s">
        <f>=HYPERLINK("https://www.leilaoonline.net/lote/detalhe/39789", "045")</f>
      </c>
      <c r="B55" s="4" t="s">
        <f>=HYPERLINK("https://www.leilaoonline.net/lote/detalhe/39789", " Aprox. 15 peças entre fornos e microondas")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1.500,00</t>
        </is>
      </c>
      <c r="F55" s="4" t="inlineStr">
        <is>
          <t>200.00</t>
        </is>
      </c>
    </row>
    <row collapsed="false" customFormat="false" customHeight="false" hidden="false" ht="12.1" outlineLevel="0" r="56">
      <c r="A56" s="5" t="s">
        <f>=HYPERLINK("https://www.leilaoonline.net/lote/detalhe/39793", "046")</f>
      </c>
      <c r="B56" s="4" t="s">
        <f>=HYPERLINK("https://www.leilaoonline.net/lote/detalhe/39793", " Aprox. 150 unidades de bandejas de Inox")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1.500,00</t>
        </is>
      </c>
      <c r="F56" s="4" t="inlineStr">
        <is>
          <t>100.00</t>
        </is>
      </c>
    </row>
    <row collapsed="false" customFormat="false" customHeight="false" hidden="false" ht="12.1" outlineLevel="0" r="57">
      <c r="A57" s="5" t="s">
        <f>=HYPERLINK("https://www.leilaoonline.net/lote/detalhe/39794", "047")</f>
      </c>
      <c r="B57" s="4" t="s">
        <f>=HYPERLINK("https://www.leilaoonline.net/lote/detalhe/39794", " Aprox. 50 unidade de Escovas alisamento, chapinhas variadas.")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1.500,00</t>
        </is>
      </c>
      <c r="F57" s="4" t="inlineStr">
        <is>
          <t>100.00</t>
        </is>
      </c>
    </row>
    <row collapsed="false" customFormat="false" customHeight="false" hidden="false" ht="12.1" outlineLevel="0" r="58">
      <c r="A58" s="5" t="s">
        <f>=HYPERLINK("https://www.leilaoonline.net/lote/detalhe/39802", "048")</f>
      </c>
      <c r="B58" s="4" t="s">
        <f>=HYPERLINK("https://www.leilaoonline.net/lote/detalhe/39802", " Víso cooler (expositora de bebidas) Funcionando. Acidentado. 220v")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900,00</t>
        </is>
      </c>
      <c r="F58" s="4" t="inlineStr">
        <is>
          <t>100.00</t>
        </is>
      </c>
    </row>
    <row collapsed="false" customFormat="false" customHeight="false" hidden="false" ht="12.1" outlineLevel="0" r="59">
      <c r="A59" s="5" t="s">
        <f>=HYPERLINK("https://www.leilaoonline.net/lote/detalhe/39842", "049")</f>
      </c>
      <c r="B59" s="4" t="s">
        <f>=HYPERLINK("https://www.leilaoonline.net/lote/detalhe/39842", " 2 steamer vaporizador sr-900 220v silver star")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1.300,00</t>
        </is>
      </c>
      <c r="F59" s="4" t="inlineStr">
        <is>
          <t>100.00</t>
        </is>
      </c>
    </row>
    <row collapsed="false" customFormat="false" customHeight="false" hidden="false" ht="12.1" outlineLevel="0" r="60">
      <c r="A60" s="5" t="s">
        <f>=HYPERLINK("https://www.leilaoonline.net/lote/detalhe/39716", "050")</f>
      </c>
      <c r="B60" s="4" t="s">
        <f>=HYPERLINK("https://www.leilaoonline.net/lote/detalhe/39716", " BOMBA DÁGUA")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1.200,00</t>
        </is>
      </c>
      <c r="F60" s="4" t="inlineStr">
        <is>
          <t>200.00</t>
        </is>
      </c>
    </row>
    <row collapsed="false" customFormat="false" customHeight="false" hidden="false" ht="12.1" outlineLevel="0" r="61">
      <c r="A61" s="5" t="s">
        <f>=HYPERLINK("https://www.leilaoonline.net/lote/detalhe/40025", "051")</f>
      </c>
      <c r="B61" s="4" t="s">
        <f>=HYPERLINK("https://www.leilaoonline.net/lote/detalhe/40025", " 2 batedeiras (5 litros e 12 litros). No estado.")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1.200,00</t>
        </is>
      </c>
      <c r="F61" s="4" t="inlineStr">
        <is>
          <t>100.00</t>
        </is>
      </c>
    </row>
    <row collapsed="false" customFormat="false" customHeight="false" hidden="false" ht="12.1" outlineLevel="0" r="62">
      <c r="A62" s="5" t="s">
        <f>=HYPERLINK("https://www.leilaoonline.net/lote/detalhe/39787", "052")</f>
      </c>
      <c r="B62" s="4" t="s">
        <f>=HYPERLINK("https://www.leilaoonline.net/lote/detalhe/39787", " Dois tanques horizontais de 250 lts cada 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900,00</t>
        </is>
      </c>
      <c r="F62" s="4" t="inlineStr">
        <is>
          <t>100.00</t>
        </is>
      </c>
    </row>
    <row collapsed="false" customFormat="false" customHeight="false" hidden="false" ht="12.1" outlineLevel="0" r="63">
      <c r="A63" s="5" t="s">
        <f>=HYPERLINK("https://www.leilaoonline.net/lote/detalhe/39801", "053")</f>
      </c>
      <c r="B63" s="4" t="s">
        <f>=HYPERLINK("https://www.leilaoonline.net/lote/detalhe/39801", " Furadeira, Policorte e Compressor")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1.200,00</t>
        </is>
      </c>
      <c r="F63" s="4" t="inlineStr">
        <is>
          <t>100.00</t>
        </is>
      </c>
    </row>
    <row collapsed="false" customFormat="false" customHeight="false" hidden="false" ht="12.1" outlineLevel="0" r="64">
      <c r="A64" s="5" t="s">
        <f>=HYPERLINK("https://www.leilaoonline.net/lote/detalhe/39816", "054")</f>
      </c>
      <c r="B64" s="4" t="s">
        <f>=HYPERLINK("https://www.leilaoonline.net/lote/detalhe/39816", " Tv LG. 75 polegadas. Com defeito")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900,00</t>
        </is>
      </c>
      <c r="F64" s="4" t="inlineStr">
        <is>
          <t>100.00</t>
        </is>
      </c>
    </row>
    <row collapsed="false" customFormat="false" customHeight="false" hidden="false" ht="12.1" outlineLevel="0" r="65">
      <c r="A65" s="5" t="s">
        <f>=HYPERLINK("https://www.leilaoonline.net/lote/detalhe/39833", "055")</f>
      </c>
      <c r="B65" s="4" t="s">
        <f>=HYPERLINK("https://www.leilaoonline.net/lote/detalhe/39833", " Aprox. 30 unidades entre visores digitais, controladores eletrônicos e módulos")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1.200,00</t>
        </is>
      </c>
      <c r="F65" s="4" t="inlineStr">
        <is>
          <t>100.00</t>
        </is>
      </c>
    </row>
    <row collapsed="false" customFormat="false" customHeight="false" hidden="false" ht="12.1" outlineLevel="0" r="66">
      <c r="A66" s="5" t="s">
        <f>=HYPERLINK("https://www.leilaoonline.net/lote/detalhe/39713", "056")</f>
      </c>
      <c r="B66" s="4" t="s">
        <f>=HYPERLINK("https://www.leilaoonline.net/lote/detalhe/39713", "PRODUTORA DE GELO")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1.100,00</t>
        </is>
      </c>
      <c r="F66" s="4" t="inlineStr">
        <is>
          <t>200.00</t>
        </is>
      </c>
    </row>
    <row collapsed="false" customFormat="false" customHeight="false" hidden="false" ht="12.1" outlineLevel="0" r="67">
      <c r="A67" s="5" t="s">
        <f>=HYPERLINK("https://www.leilaoonline.net/lote/detalhe/39781", "057")</f>
      </c>
      <c r="B67" s="4" t="s">
        <f>=HYPERLINK("https://www.leilaoonline.net/lote/detalhe/39781", "PRODUTORA DE GELO")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1.100,00</t>
        </is>
      </c>
      <c r="F67" s="4" t="inlineStr">
        <is>
          <t>200.00</t>
        </is>
      </c>
    </row>
    <row collapsed="false" customFormat="false" customHeight="false" hidden="false" ht="12.1" outlineLevel="0" r="68">
      <c r="A68" s="5" t="s">
        <f>=HYPERLINK("https://www.leilaoonline.net/lote/detalhe/39782", "058")</f>
      </c>
      <c r="B68" s="4" t="s">
        <f>=HYPERLINK("https://www.leilaoonline.net/lote/detalhe/39782", "PRODUTORA DE GELO")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1.100,00</t>
        </is>
      </c>
      <c r="F68" s="4" t="inlineStr">
        <is>
          <t>200.00</t>
        </is>
      </c>
    </row>
    <row collapsed="false" customFormat="false" customHeight="false" hidden="false" ht="12.1" outlineLevel="0" r="69">
      <c r="A69" s="5" t="s">
        <f>=HYPERLINK("https://www.leilaoonline.net/lote/detalhe/39808", "059")</f>
      </c>
      <c r="B69" s="4" t="s">
        <f>=HYPERLINK("https://www.leilaoonline.net/lote/detalhe/39808", "Aprox. 400 unidades de corrediças para gavetas")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800,00</t>
        </is>
      </c>
      <c r="F69" s="4" t="inlineStr">
        <is>
          <t>100.00</t>
        </is>
      </c>
    </row>
    <row collapsed="false" customFormat="false" customHeight="false" hidden="false" ht="12.1" outlineLevel="0" r="70">
      <c r="A70" s="5" t="s">
        <f>=HYPERLINK("https://www.leilaoonline.net/lote/detalhe/39786", "060")</f>
      </c>
      <c r="B70" s="4" t="s">
        <f>=HYPERLINK("https://www.leilaoonline.net/lote/detalhe/39786", " Cadeiras, ombrelone, guarda sol  (Aprox. 15 peças) e 1 mesa tramontina redonda")</f>
      </c>
      <c r="C70" s="4" t="inlineStr">
        <is>
          <t>Vendido</t>
        </is>
      </c>
      <c r="D70" s="4" t="inlineStr">
        <is>
          <t>1</t>
        </is>
      </c>
      <c r="E70" s="5" t="inlineStr">
        <is>
          <t>700,00</t>
        </is>
      </c>
      <c r="F70" s="4" t="inlineStr">
        <is>
          <t>200.00</t>
        </is>
      </c>
    </row>
    <row collapsed="false" customFormat="false" customHeight="false" hidden="false" ht="12.1" outlineLevel="0" r="71">
      <c r="A71" s="5" t="s">
        <f>=HYPERLINK("https://www.leilaoonline.net/lote/detalhe/39715", "061")</f>
      </c>
      <c r="B71" s="4" t="s">
        <f>=HYPERLINK("https://www.leilaoonline.net/lote/detalhe/39715", " TURBINA (EM FUNCIONAMENTO)")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900,00</t>
        </is>
      </c>
      <c r="F71" s="4" t="inlineStr">
        <is>
          <t>100.00</t>
        </is>
      </c>
    </row>
    <row collapsed="false" customFormat="false" customHeight="false" hidden="false" ht="12.1" outlineLevel="0" r="72">
      <c r="A72" s="5" t="s">
        <f>=HYPERLINK("https://www.leilaoonline.net/lote/detalhe/39718", "062")</f>
      </c>
      <c r="B72" s="4" t="s">
        <f>=HYPERLINK("https://www.leilaoonline.net/lote/detalhe/39718", " 04 EXPOSITORES 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900,00</t>
        </is>
      </c>
      <c r="F72" s="4" t="inlineStr">
        <is>
          <t>100.00</t>
        </is>
      </c>
    </row>
    <row collapsed="false" customFormat="false" customHeight="false" hidden="false" ht="12.1" outlineLevel="0" r="73">
      <c r="A73" s="5" t="s">
        <f>=HYPERLINK("https://www.leilaoonline.net/lote/detalhe/39719", "063")</f>
      </c>
      <c r="B73" s="4" t="s">
        <f>=HYPERLINK("https://www.leilaoonline.net/lote/detalhe/39719", " BAÚ DE CAMINHÃO ")</f>
      </c>
      <c r="C73" s="4" t="inlineStr">
        <is>
          <t>Vendido</t>
        </is>
      </c>
      <c r="D73" s="4" t="inlineStr">
        <is>
          <t>1</t>
        </is>
      </c>
      <c r="E73" s="5" t="inlineStr">
        <is>
          <t>900,00</t>
        </is>
      </c>
      <c r="F73" s="4" t="inlineStr">
        <is>
          <t>100.00</t>
        </is>
      </c>
    </row>
    <row collapsed="false" customFormat="false" customHeight="false" hidden="false" ht="12.1" outlineLevel="0" r="74">
      <c r="A74" s="5" t="s">
        <f>=HYPERLINK("https://www.leilaoonline.net/lote/detalhe/39726", "064")</f>
      </c>
      <c r="B74" s="4" t="s">
        <f>=HYPERLINK("https://www.leilaoonline.net/lote/detalhe/39726", " ENCARDENADORA/ PERFURADORA ELÉTRICA SEMI AUTOMÁTICA.  MINIMAX PLUS")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900,00</t>
        </is>
      </c>
      <c r="F74" s="4" t="inlineStr">
        <is>
          <t>150.00</t>
        </is>
      </c>
    </row>
    <row collapsed="false" customFormat="false" customHeight="false" hidden="false" ht="12.1" outlineLevel="0" r="75">
      <c r="A75" s="5" t="s">
        <f>=HYPERLINK("https://www.leilaoonline.net/lote/detalhe/39746", "065")</f>
      </c>
      <c r="B75" s="4" t="s">
        <f>=HYPERLINK("https://www.leilaoonline.net/lote/detalhe/39746", "LOTE COM: 10 COMPRESSORES (SEM USO)")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900,00</t>
        </is>
      </c>
      <c r="F75" s="4" t="inlineStr">
        <is>
          <t>100.00</t>
        </is>
      </c>
    </row>
    <row collapsed="false" customFormat="false" customHeight="false" hidden="false" ht="12.1" outlineLevel="0" r="76">
      <c r="A76" s="5" t="s">
        <f>=HYPERLINK("https://www.leilaoonline.net/lote/detalhe/39754", "066")</f>
      </c>
      <c r="B76" s="4" t="s">
        <f>=HYPERLINK("https://www.leilaoonline.net/lote/detalhe/39754", "CERVEJEIRO")</f>
      </c>
      <c r="C76" s="4" t="inlineStr">
        <is>
          <t>Vendido</t>
        </is>
      </c>
      <c r="D76" s="4" t="inlineStr">
        <is>
          <t>1</t>
        </is>
      </c>
      <c r="E76" s="5" t="inlineStr">
        <is>
          <t>900,00</t>
        </is>
      </c>
      <c r="F76" s="4" t="inlineStr">
        <is>
          <t>100.00</t>
        </is>
      </c>
    </row>
    <row collapsed="false" customFormat="false" customHeight="false" hidden="false" ht="12.1" outlineLevel="0" r="77">
      <c r="A77" s="5" t="s">
        <f>=HYPERLINK("https://www.leilaoonline.net/lote/detalhe/39755", "067")</f>
      </c>
      <c r="B77" s="4" t="s">
        <f>=HYPERLINK("https://www.leilaoonline.net/lote/detalhe/39755", "CERVEJEIRO")</f>
      </c>
      <c r="C77" s="4" t="inlineStr">
        <is>
          <t>Vendido</t>
        </is>
      </c>
      <c r="D77" s="4" t="inlineStr">
        <is>
          <t>1</t>
        </is>
      </c>
      <c r="E77" s="5" t="inlineStr">
        <is>
          <t>900,00</t>
        </is>
      </c>
      <c r="F77" s="4" t="inlineStr">
        <is>
          <t>100.00</t>
        </is>
      </c>
    </row>
    <row collapsed="false" customFormat="false" customHeight="false" hidden="false" ht="12.1" outlineLevel="0" r="78">
      <c r="A78" s="5" t="s">
        <f>=HYPERLINK("https://www.leilaoonline.net/lote/detalhe/39763", "068")</f>
      </c>
      <c r="B78" s="4" t="s">
        <f>=HYPERLINK("https://www.leilaoonline.net/lote/detalhe/39763", " 800 unidades de Protetor térmico Klixon. (Sem uso)")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900,00</t>
        </is>
      </c>
      <c r="F78" s="4" t="inlineStr">
        <is>
          <t>150.00</t>
        </is>
      </c>
    </row>
    <row collapsed="false" customFormat="false" customHeight="false" hidden="false" ht="12.1" outlineLevel="0" r="79">
      <c r="A79" s="5" t="s">
        <f>=HYPERLINK("https://www.leilaoonline.net/lote/detalhe/39767", "069")</f>
      </c>
      <c r="B79" s="4" t="s">
        <f>=HYPERLINK("https://www.leilaoonline.net/lote/detalhe/39767", "Moedor de carnes boca 98. Trifásico. Funcionando")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900,00</t>
        </is>
      </c>
      <c r="F79" s="4" t="inlineStr">
        <is>
          <t>150.00</t>
        </is>
      </c>
    </row>
    <row collapsed="false" customFormat="false" customHeight="false" hidden="false" ht="12.1" outlineLevel="0" r="80">
      <c r="A80" s="5" t="s">
        <f>=HYPERLINK("https://www.leilaoonline.net/lote/detalhe/39795", "070")</f>
      </c>
      <c r="B80" s="4" t="s">
        <f>=HYPERLINK("https://www.leilaoonline.net/lote/detalhe/39795", "Máquina Risomatt de corte de isolação elétrica")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900,00</t>
        </is>
      </c>
      <c r="F80" s="4" t="inlineStr">
        <is>
          <t>100.00</t>
        </is>
      </c>
    </row>
    <row collapsed="false" customFormat="false" customHeight="false" hidden="false" ht="12.1" outlineLevel="0" r="81">
      <c r="A81" s="5" t="s">
        <f>=HYPERLINK("https://www.leilaoonline.net/lote/detalhe/39828", "071")</f>
      </c>
      <c r="B81" s="4" t="s">
        <f>=HYPERLINK("https://www.leilaoonline.net/lote/detalhe/39828", " Mesa de inox e resfriador de água inox 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900,00</t>
        </is>
      </c>
      <c r="F81" s="4" t="inlineStr">
        <is>
          <t>100.00</t>
        </is>
      </c>
    </row>
    <row collapsed="false" customFormat="false" customHeight="false" hidden="false" ht="12.1" outlineLevel="0" r="82">
      <c r="A82" s="5" t="s">
        <f>=HYPERLINK("https://www.leilaoonline.net/lote/detalhe/39741", "072")</f>
      </c>
      <c r="B82" s="4" t="s">
        <f>=HYPERLINK("https://www.leilaoonline.net/lote/detalhe/39741", " EXPOSITORA DE BEBIDAS")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800,00</t>
        </is>
      </c>
      <c r="F82" s="4" t="inlineStr">
        <is>
          <t>100.00</t>
        </is>
      </c>
    </row>
    <row collapsed="false" customFormat="false" customHeight="false" hidden="false" ht="12.1" outlineLevel="0" r="83">
      <c r="A83" s="5" t="s">
        <f>=HYPERLINK("https://www.leilaoonline.net/lote/detalhe/39788", "073")</f>
      </c>
      <c r="B83" s="4" t="s">
        <f>=HYPERLINK("https://www.leilaoonline.net/lote/detalhe/39788", " Aprox. 8 unidades de sucata de Refrigeradores Red Bull")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800,00</t>
        </is>
      </c>
      <c r="F83" s="4" t="inlineStr">
        <is>
          <t>100.00</t>
        </is>
      </c>
    </row>
    <row collapsed="false" customFormat="false" customHeight="false" hidden="false" ht="12.1" outlineLevel="0" r="84">
      <c r="A84" s="5" t="s">
        <f>=HYPERLINK("https://www.leilaoonline.net/lote/detalhe/39826", "074")</f>
      </c>
      <c r="B84" s="4" t="s">
        <f>=HYPERLINK("https://www.leilaoonline.net/lote/detalhe/39826", " Mesa nova inox com Cuba")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800,00</t>
        </is>
      </c>
      <c r="F84" s="4" t="inlineStr">
        <is>
          <t>100.00</t>
        </is>
      </c>
    </row>
    <row collapsed="false" customFormat="false" customHeight="false" hidden="false" ht="12.1" outlineLevel="0" r="85">
      <c r="A85" s="5" t="s">
        <f>=HYPERLINK("https://www.leilaoonline.net/lote/detalhe/39724", "075")</f>
      </c>
      <c r="B85" s="4" t="s">
        <f>=HYPERLINK("https://www.leilaoonline.net/lote/detalhe/39724", " EMBALADORA/SELADORA TERMO ENCOLHÍVEL. MARCA ARAÚJO.")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750,00</t>
        </is>
      </c>
      <c r="F85" s="4" t="inlineStr">
        <is>
          <t>100.00</t>
        </is>
      </c>
    </row>
    <row collapsed="false" customFormat="false" customHeight="false" hidden="false" ht="12.1" outlineLevel="0" r="86">
      <c r="A86" s="5" t="s">
        <f>=HYPERLINK("https://www.leilaoonline.net/lote/detalhe/39728", "076")</f>
      </c>
      <c r="B86" s="4" t="s">
        <f>=HYPERLINK("https://www.leilaoonline.net/lote/detalhe/39728", " LOTE COM 05 REFRIGERADORES DUPLEX. COM DEFEITO")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750,00</t>
        </is>
      </c>
      <c r="F86" s="4" t="inlineStr">
        <is>
          <t>100.00</t>
        </is>
      </c>
    </row>
    <row collapsed="false" customFormat="false" customHeight="false" hidden="false" ht="12.1" outlineLevel="0" r="87">
      <c r="A87" s="5" t="s">
        <f>=HYPERLINK("https://www.leilaoonline.net/lote/detalhe/39729", "077")</f>
      </c>
      <c r="B87" s="4" t="s">
        <f>=HYPERLINK("https://www.leilaoonline.net/lote/detalhe/39729", "BICICLETA A GASOLINA")</f>
      </c>
      <c r="C87" s="4" t="inlineStr">
        <is>
          <t>Não vendido</t>
        </is>
      </c>
      <c r="D87" s="4" t="inlineStr">
        <is>
          <t>1</t>
        </is>
      </c>
      <c r="E87" s="5" t="inlineStr">
        <is>
          <t>750,00</t>
        </is>
      </c>
      <c r="F87" s="4" t="inlineStr">
        <is>
          <t>150.00</t>
        </is>
      </c>
    </row>
    <row collapsed="false" customFormat="false" customHeight="false" hidden="false" ht="12.1" outlineLevel="0" r="88">
      <c r="A88" s="5" t="s">
        <f>=HYPERLINK("https://www.leilaoonline.net/lote/detalhe/39733", "078")</f>
      </c>
      <c r="B88" s="4" t="s">
        <f>=HYPERLINK("https://www.leilaoonline.net/lote/detalhe/39733", " 05 refrigeradores.  Com defeito")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750,00</t>
        </is>
      </c>
      <c r="F88" s="4" t="inlineStr">
        <is>
          <t>100.00</t>
        </is>
      </c>
    </row>
    <row collapsed="false" customFormat="false" customHeight="false" hidden="false" ht="12.1" outlineLevel="0" r="89">
      <c r="A89" s="5" t="s">
        <f>=HYPERLINK("https://www.leilaoonline.net/lote/detalhe/39829", "079")</f>
      </c>
      <c r="B89" s="4" t="s">
        <f>=HYPERLINK("https://www.leilaoonline.net/lote/detalhe/39829", " Aprox. 50 unidades plafons de led e lâmpadas led")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750,00</t>
        </is>
      </c>
      <c r="F89" s="4" t="inlineStr">
        <is>
          <t>100.00</t>
        </is>
      </c>
    </row>
    <row collapsed="false" customFormat="false" customHeight="false" hidden="false" ht="12.1" outlineLevel="0" r="90">
      <c r="A90" s="5" t="s">
        <f>=HYPERLINK("https://www.leilaoonline.net/lote/detalhe/39832", "080")</f>
      </c>
      <c r="B90" s="4" t="s">
        <f>=HYPERLINK("https://www.leilaoonline.net/lote/detalhe/39832", " 5pçs para chopeiras serpentina ,torneira e extratora")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750,00</t>
        </is>
      </c>
      <c r="F90" s="4" t="inlineStr">
        <is>
          <t>100.00</t>
        </is>
      </c>
    </row>
    <row collapsed="false" customFormat="false" customHeight="false" hidden="false" ht="12.1" outlineLevel="0" r="91">
      <c r="A91" s="5" t="s">
        <f>=HYPERLINK("https://www.leilaoonline.net/lote/detalhe/39834", "081")</f>
      </c>
      <c r="B91" s="4" t="s">
        <f>=HYPERLINK("https://www.leilaoonline.net/lote/detalhe/39834", " 3 víso coolers /expositora de bebidas")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750,00</t>
        </is>
      </c>
      <c r="F91" s="4" t="inlineStr">
        <is>
          <t>200.00</t>
        </is>
      </c>
    </row>
    <row collapsed="false" customFormat="false" customHeight="false" hidden="false" ht="12.1" outlineLevel="0" r="92">
      <c r="A92" s="5" t="s">
        <f>=HYPERLINK("https://www.leilaoonline.net/lote/detalhe/39751", "082")</f>
      </c>
      <c r="B92" s="4" t="s">
        <f>=HYPERLINK("https://www.leilaoonline.net/lote/detalhe/39751", " AMASSADEIRA RÁPIDA")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700,00</t>
        </is>
      </c>
      <c r="F92" s="4" t="inlineStr">
        <is>
          <t>100.00</t>
        </is>
      </c>
    </row>
    <row collapsed="false" customFormat="false" customHeight="false" hidden="false" ht="12.1" outlineLevel="0" r="93">
      <c r="A93" s="5" t="s">
        <f>=HYPERLINK("https://www.leilaoonline.net/lote/detalhe/40016", "083")</f>
      </c>
      <c r="B93" s="4" t="s">
        <f>=HYPERLINK("https://www.leilaoonline.net/lote/detalhe/40016", " Prancha a vapor /steam max. Voltagem 110V. Funcionando 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700,00</t>
        </is>
      </c>
      <c r="F93" s="4" t="inlineStr">
        <is>
          <t>100.00</t>
        </is>
      </c>
    </row>
    <row collapsed="false" customFormat="false" customHeight="false" hidden="false" ht="12.1" outlineLevel="0" r="94">
      <c r="A94" s="5" t="s">
        <f>=HYPERLINK("https://www.leilaoonline.net/lote/detalhe/40018", "084")</f>
      </c>
      <c r="B94" s="4" t="s">
        <f>=HYPERLINK("https://www.leilaoonline.net/lote/detalhe/40018", " Trocador de calor marca APEMA mod. CR-5")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700,00</t>
        </is>
      </c>
      <c r="F94" s="4" t="inlineStr">
        <is>
          <t>100.00</t>
        </is>
      </c>
    </row>
    <row collapsed="false" customFormat="false" customHeight="false" hidden="false" ht="12.1" outlineLevel="0" r="95">
      <c r="A95" s="5" t="s">
        <f>=HYPERLINK("https://www.leilaoonline.net/lote/detalhe/40023", "085")</f>
      </c>
      <c r="B95" s="4" t="s">
        <f>=HYPERLINK("https://www.leilaoonline.net/lote/detalhe/40023", " Aproximadamente 50 pacotes de móveis sortidos")</f>
      </c>
      <c r="C95" s="4" t="inlineStr">
        <is>
          <t>Vendido</t>
        </is>
      </c>
      <c r="D95" s="4" t="inlineStr">
        <is>
          <t>1</t>
        </is>
      </c>
      <c r="E95" s="5" t="inlineStr">
        <is>
          <t>700,00</t>
        </is>
      </c>
      <c r="F95" s="4" t="inlineStr">
        <is>
          <t>100.00</t>
        </is>
      </c>
    </row>
    <row collapsed="false" customFormat="false" customHeight="false" hidden="false" ht="12.1" outlineLevel="0" r="96">
      <c r="A96" s="5" t="s">
        <f>=HYPERLINK("https://www.leilaoonline.net/lote/detalhe/39796", "086")</f>
      </c>
      <c r="B96" s="4" t="s">
        <f>=HYPERLINK("https://www.leilaoonline.net/lote/detalhe/39796", "Sucata de aproximadamente 30 cortadoras de grama")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700,00</t>
        </is>
      </c>
      <c r="F96" s="4" t="inlineStr">
        <is>
          <t>100.00</t>
        </is>
      </c>
    </row>
    <row collapsed="false" customFormat="false" customHeight="false" hidden="false" ht="12.1" outlineLevel="0" r="97">
      <c r="A97" s="5" t="s">
        <f>=HYPERLINK("https://www.leilaoonline.net/lote/detalhe/39815", "087")</f>
      </c>
      <c r="B97" s="4" t="s">
        <f>=HYPERLINK("https://www.leilaoonline.net/lote/detalhe/39815", " Climatizador de parede Joape 220")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700,00</t>
        </is>
      </c>
      <c r="F97" s="4" t="inlineStr">
        <is>
          <t>50.00</t>
        </is>
      </c>
    </row>
    <row collapsed="false" customFormat="false" customHeight="false" hidden="false" ht="12.1" outlineLevel="0" r="98">
      <c r="A98" s="5" t="s">
        <f>=HYPERLINK("https://www.leilaoonline.net/lote/detalhe/39820", "088")</f>
      </c>
      <c r="B98" s="4" t="s">
        <f>=HYPERLINK("https://www.leilaoonline.net/lote/detalhe/39820", " 3 escadas articuladas de alumínio")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700,00</t>
        </is>
      </c>
      <c r="F98" s="4" t="inlineStr">
        <is>
          <t>50.00</t>
        </is>
      </c>
    </row>
    <row collapsed="false" customFormat="false" customHeight="false" hidden="false" ht="12.1" outlineLevel="0" r="99">
      <c r="A99" s="5" t="s">
        <f>=HYPERLINK("https://www.leilaoonline.net/lote/detalhe/39823", "089")</f>
      </c>
      <c r="B99" s="4" t="s">
        <f>=HYPERLINK("https://www.leilaoonline.net/lote/detalhe/39823", " Aprox. 70 unidades de roteadores, pendrives, repetidores e chips")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700,00</t>
        </is>
      </c>
      <c r="F99" s="4" t="inlineStr">
        <is>
          <t>50.00</t>
        </is>
      </c>
    </row>
    <row collapsed="false" customFormat="false" customHeight="false" hidden="false" ht="12.1" outlineLevel="0" r="100">
      <c r="A100" s="5" t="s">
        <f>=HYPERLINK("https://www.leilaoonline.net/lote/detalhe/39743", "090")</f>
      </c>
      <c r="B100" s="4" t="s">
        <f>=HYPERLINK("https://www.leilaoonline.net/lote/detalhe/39743", " LOTE COM APROX. 30 CAIXAS DE SOM. MODELOS VARIADOS")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600,00</t>
        </is>
      </c>
      <c r="F100" s="4" t="inlineStr">
        <is>
          <t>100.00</t>
        </is>
      </c>
    </row>
    <row collapsed="false" customFormat="false" customHeight="false" hidden="false" ht="12.1" outlineLevel="0" r="101">
      <c r="A101" s="5" t="s">
        <f>=HYPERLINK("https://www.leilaoonline.net/lote/detalhe/39756", "091")</f>
      </c>
      <c r="B101" s="4" t="s">
        <f>=HYPERLINK("https://www.leilaoonline.net/lote/detalhe/39756", "[ RETIRADO ] FREEZER (EM FUNCIONAMENTO)")</f>
      </c>
      <c r="C101" s="4" t="inlineStr">
        <is>
          <t>Lote retirado</t>
        </is>
      </c>
      <c r="D101" s="4" t="inlineStr">
        <is>
          <t>0</t>
        </is>
      </c>
      <c r="E101" s="5" t="inlineStr">
        <is>
          <t>600,00</t>
        </is>
      </c>
      <c r="F101" s="4" t="inlineStr">
        <is>
          <t>100.00</t>
        </is>
      </c>
    </row>
    <row collapsed="false" customFormat="false" customHeight="false" hidden="false" ht="12.1" outlineLevel="0" r="102">
      <c r="A102" s="5" t="s">
        <f>=HYPERLINK("https://www.leilaoonline.net/lote/detalhe/40020", "092")</f>
      </c>
      <c r="B102" s="4" t="s">
        <f>=HYPERLINK("https://www.leilaoonline.net/lote/detalhe/40020", " 5 válvulas de expansão")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600,00</t>
        </is>
      </c>
      <c r="F102" s="4" t="inlineStr">
        <is>
          <t>50.00</t>
        </is>
      </c>
    </row>
    <row collapsed="false" customFormat="false" customHeight="false" hidden="false" ht="12.1" outlineLevel="0" r="103">
      <c r="A103" s="5" t="s">
        <f>=HYPERLINK("https://www.leilaoonline.net/lote/detalhe/40022", "093")</f>
      </c>
      <c r="B103" s="4" t="s">
        <f>=HYPERLINK("https://www.leilaoonline.net/lote/detalhe/40022", " 5 válvulas de expansão danfoss 3/8 x 1/2")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600,00</t>
        </is>
      </c>
      <c r="F103" s="4" t="inlineStr">
        <is>
          <t>50.00</t>
        </is>
      </c>
    </row>
    <row collapsed="false" customFormat="false" customHeight="false" hidden="false" ht="12.1" outlineLevel="0" r="104">
      <c r="A104" s="5" t="s">
        <f>=HYPERLINK("https://www.leilaoonline.net/lote/detalhe/39827", "094")</f>
      </c>
      <c r="B104" s="4" t="s">
        <f>=HYPERLINK("https://www.leilaoonline.net/lote/detalhe/39827", " Contactoras, temporizadores, Chaves")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600,00</t>
        </is>
      </c>
      <c r="F104" s="4" t="inlineStr">
        <is>
          <t>100.00</t>
        </is>
      </c>
    </row>
    <row collapsed="false" customFormat="false" customHeight="false" hidden="false" ht="12.1" outlineLevel="0" r="105">
      <c r="A105" s="5" t="s">
        <f>=HYPERLINK("https://www.leilaoonline.net/lote/detalhe/39749", "095")</f>
      </c>
      <c r="B105" s="4" t="s">
        <f>=HYPERLINK("https://www.leilaoonline.net/lote/detalhe/39749", " FATIADOR DE FRIOS VERTCAL")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580,00</t>
        </is>
      </c>
      <c r="F105" s="4" t="inlineStr">
        <is>
          <t>100.00</t>
        </is>
      </c>
    </row>
    <row collapsed="false" customFormat="false" customHeight="false" hidden="false" ht="12.1" outlineLevel="0" r="106">
      <c r="A106" s="5" t="s">
        <f>=HYPERLINK("https://www.leilaoonline.net/lote/detalhe/39752", "096")</f>
      </c>
      <c r="B106" s="4" t="s">
        <f>=HYPERLINK("https://www.leilaoonline.net/lote/detalhe/39752", " PIA COM BANCADA 1,80. VENTILADOR DE PAREDE E EXAUSTOR.")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580,00</t>
        </is>
      </c>
      <c r="F106" s="4" t="inlineStr">
        <is>
          <t>100.00</t>
        </is>
      </c>
    </row>
    <row collapsed="false" customFormat="false" customHeight="false" hidden="false" ht="12.1" outlineLevel="0" r="107">
      <c r="A107" s="5" t="s">
        <f>=HYPERLINK("https://www.leilaoonline.net/lote/detalhe/39761", "097")</f>
      </c>
      <c r="B107" s="4" t="s">
        <f>=HYPERLINK("https://www.leilaoonline.net/lote/detalhe/39761", " Cervejeira. 110v. 115 litros")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580,00</t>
        </is>
      </c>
      <c r="F107" s="4" t="inlineStr">
        <is>
          <t>100.00</t>
        </is>
      </c>
    </row>
    <row collapsed="false" customFormat="false" customHeight="false" hidden="false" ht="12.1" outlineLevel="0" r="108">
      <c r="A108" s="5" t="s">
        <f>=HYPERLINK("https://www.leilaoonline.net/lote/detalhe/39831", "098")</f>
      </c>
      <c r="B108" s="4" t="s">
        <f>=HYPERLINK("https://www.leilaoonline.net/lote/detalhe/39831", " Filtros de água e refil 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550,00</t>
        </is>
      </c>
      <c r="F108" s="4" t="inlineStr">
        <is>
          <t>100.00</t>
        </is>
      </c>
    </row>
    <row collapsed="false" customFormat="false" customHeight="false" hidden="false" ht="12.1" outlineLevel="0" r="109">
      <c r="A109" s="5" t="s">
        <f>=HYPERLINK("https://www.leilaoonline.net/lote/detalhe/39717", "099")</f>
      </c>
      <c r="B109" s="4" t="s">
        <f>=HYPERLINK("https://www.leilaoonline.net/lote/detalhe/39717", " APROX. 50 MÓVEIS DE ESCRITÓRIO")</f>
      </c>
      <c r="C109" s="4" t="inlineStr">
        <is>
          <t>Vendido</t>
        </is>
      </c>
      <c r="D109" s="4" t="inlineStr">
        <is>
          <t>2</t>
        </is>
      </c>
      <c r="E109" s="5" t="inlineStr">
        <is>
          <t>650,00</t>
        </is>
      </c>
      <c r="F109" s="4" t="inlineStr">
        <is>
          <t>150.00</t>
        </is>
      </c>
    </row>
    <row collapsed="false" customFormat="false" customHeight="false" hidden="false" ht="12.1" outlineLevel="0" r="110">
      <c r="A110" s="5" t="s">
        <f>=HYPERLINK("https://www.leilaoonline.net/lote/detalhe/40017", "100")</f>
      </c>
      <c r="B110" s="4" t="s">
        <f>=HYPERLINK("https://www.leilaoonline.net/lote/detalhe/40017", " 4 unidades de Exaustores 30/40/50 cm. Voltagem 110 e 220V. Funcionando")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500,00</t>
        </is>
      </c>
      <c r="F110" s="4" t="inlineStr">
        <is>
          <t>50.00</t>
        </is>
      </c>
    </row>
    <row collapsed="false" customFormat="false" customHeight="false" hidden="false" ht="12.1" outlineLevel="0" r="111">
      <c r="A111" s="5" t="s">
        <f>=HYPERLINK("https://www.leilaoonline.net/lote/detalhe/39784", "101")</f>
      </c>
      <c r="B111" s="4" t="s">
        <f>=HYPERLINK("https://www.leilaoonline.net/lote/detalhe/39784", " Serra/ Policorte Motomil SC-90. Sem motor")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500,00</t>
        </is>
      </c>
      <c r="F111" s="4" t="inlineStr">
        <is>
          <t>50.00</t>
        </is>
      </c>
    </row>
    <row collapsed="false" customFormat="false" customHeight="false" hidden="false" ht="12.1" outlineLevel="0" r="112">
      <c r="A112" s="5" t="s">
        <f>=HYPERLINK("https://www.leilaoonline.net/lote/detalhe/39785", "102")</f>
      </c>
      <c r="B112" s="4" t="s">
        <f>=HYPERLINK("https://www.leilaoonline.net/lote/detalhe/39785", " Multifuncional HP-8500 e Epson xp-241")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500,00</t>
        </is>
      </c>
      <c r="F112" s="4" t="inlineStr">
        <is>
          <t>50.00</t>
        </is>
      </c>
    </row>
    <row collapsed="false" customFormat="false" customHeight="false" hidden="false" ht="12.1" outlineLevel="0" r="113">
      <c r="A113" s="5" t="s">
        <f>=HYPERLINK("https://www.leilaoonline.net/lote/detalhe/39797", "103")</f>
      </c>
      <c r="B113" s="4" t="s">
        <f>=HYPERLINK("https://www.leilaoonline.net/lote/detalhe/39797", "Marcador elétrico 220V")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500,00</t>
        </is>
      </c>
      <c r="F113" s="4" t="inlineStr">
        <is>
          <t>50.00</t>
        </is>
      </c>
    </row>
    <row collapsed="false" customFormat="false" customHeight="false" hidden="false" ht="12.1" outlineLevel="0" r="114">
      <c r="A114" s="5" t="s">
        <f>=HYPERLINK("https://www.leilaoonline.net/lote/detalhe/39804", "104")</f>
      </c>
      <c r="B114" s="4" t="s">
        <f>=HYPERLINK("https://www.leilaoonline.net/lote/detalhe/39804", "Luminárias, lustres e abajures. Aprox. 50 unidades sortidas")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500,00</t>
        </is>
      </c>
      <c r="F114" s="4" t="inlineStr">
        <is>
          <t>50.00</t>
        </is>
      </c>
    </row>
    <row collapsed="false" customFormat="false" customHeight="false" hidden="false" ht="12.1" outlineLevel="0" r="115">
      <c r="A115" s="5" t="s">
        <f>=HYPERLINK("https://www.leilaoonline.net/lote/detalhe/39810", "105")</f>
      </c>
      <c r="B115" s="4" t="s">
        <f>=HYPERLINK("https://www.leilaoonline.net/lote/detalhe/39810", " 8 ventiladores de teto")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500,00</t>
        </is>
      </c>
      <c r="F115" s="4" t="inlineStr">
        <is>
          <t>50.00</t>
        </is>
      </c>
    </row>
    <row collapsed="false" customFormat="false" customHeight="false" hidden="false" ht="12.1" outlineLevel="0" r="116">
      <c r="A116" s="5" t="s">
        <f>=HYPERLINK("https://www.leilaoonline.net/lote/detalhe/39811", "106")</f>
      </c>
      <c r="B116" s="4" t="s">
        <f>=HYPERLINK("https://www.leilaoonline.net/lote/detalhe/39811", " 8 ventiladores de teto")</f>
      </c>
      <c r="C116" s="4" t="inlineStr">
        <is>
          <t>Vendido</t>
        </is>
      </c>
      <c r="D116" s="4" t="inlineStr">
        <is>
          <t>1</t>
        </is>
      </c>
      <c r="E116" s="5" t="inlineStr">
        <is>
          <t>500,00</t>
        </is>
      </c>
      <c r="F116" s="4" t="inlineStr">
        <is>
          <t>50.00</t>
        </is>
      </c>
    </row>
    <row collapsed="false" customFormat="false" customHeight="false" hidden="false" ht="12.1" outlineLevel="0" r="117">
      <c r="A117" s="5" t="s">
        <f>=HYPERLINK("https://www.leilaoonline.net/lote/detalhe/39835", "107")</f>
      </c>
      <c r="B117" s="4" t="s">
        <f>=HYPERLINK("https://www.leilaoonline.net/lote/detalhe/39835", " Receptor de satélite, telefones, cabos carregadores, teclados, webcam. Aprox 100 itens")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500,00</t>
        </is>
      </c>
      <c r="F117" s="4" t="inlineStr">
        <is>
          <t>100.00</t>
        </is>
      </c>
    </row>
    <row collapsed="false" customFormat="false" customHeight="false" hidden="false" ht="12.1" outlineLevel="0" r="118">
      <c r="A118" s="5" t="s">
        <f>=HYPERLINK("https://www.leilaoonline.net/lote/detalhe/39836", "108")</f>
      </c>
      <c r="B118" s="4" t="s">
        <f>=HYPERLINK("https://www.leilaoonline.net/lote/detalhe/39836", " Aprox. 30 unidades de sucata de máquinas de lavar")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500,00</t>
        </is>
      </c>
      <c r="F118" s="4" t="inlineStr">
        <is>
          <t>100.00</t>
        </is>
      </c>
    </row>
    <row collapsed="false" customFormat="false" customHeight="false" hidden="false" ht="12.1" outlineLevel="0" r="119">
      <c r="A119" s="5" t="s">
        <f>=HYPERLINK("https://www.leilaoonline.net/lote/detalhe/39708", "109")</f>
      </c>
      <c r="B119" s="4" t="s">
        <f>=HYPERLINK("https://www.leilaoonline.net/lote/detalhe/39708", " FORNO ELETRICO DE 3 LASTROS")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450,00</t>
        </is>
      </c>
      <c r="F119" s="4" t="inlineStr">
        <is>
          <t>100.00</t>
        </is>
      </c>
    </row>
    <row collapsed="false" customFormat="false" customHeight="false" hidden="false" ht="12.1" outlineLevel="0" r="120">
      <c r="A120" s="5" t="s">
        <f>=HYPERLINK("https://www.leilaoonline.net/lote/detalhe/39748", "110")</f>
      </c>
      <c r="B120" s="4" t="s">
        <f>=HYPERLINK("https://www.leilaoonline.net/lote/detalhe/39748", " UTENSÍLIOS DE COZINHA. 4 PÇS. (EXAUSTOR, LIQUIDIFICADOR, PANIFICADOR E FOGÃO)")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450,00</t>
        </is>
      </c>
      <c r="F120" s="4" t="inlineStr">
        <is>
          <t>100.00</t>
        </is>
      </c>
    </row>
    <row collapsed="false" customFormat="false" customHeight="false" hidden="false" ht="12.1" outlineLevel="0" r="121">
      <c r="A121" s="5" t="s">
        <f>=HYPERLINK("https://www.leilaoonline.net/lote/detalhe/39758", "111")</f>
      </c>
      <c r="B121" s="4" t="s">
        <f>=HYPERLINK("https://www.leilaoonline.net/lote/detalhe/39758", "MESA DE CENTRO TOCO")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450,00</t>
        </is>
      </c>
      <c r="F121" s="4" t="inlineStr">
        <is>
          <t>100.00</t>
        </is>
      </c>
    </row>
    <row collapsed="false" customFormat="false" customHeight="false" hidden="false" ht="12.1" outlineLevel="0" r="122">
      <c r="A122" s="5" t="s">
        <f>=HYPERLINK("https://www.leilaoonline.net/lote/detalhe/40019", "112")</f>
      </c>
      <c r="B122" s="4" t="s">
        <f>=HYPERLINK("https://www.leilaoonline.net/lote/detalhe/40019", " Aprox. 40 unidades de peças para carrinho de mão (Base ,pneus,rodas (no estado)")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450,00</t>
        </is>
      </c>
      <c r="F122" s="4" t="inlineStr">
        <is>
          <t>50.00</t>
        </is>
      </c>
    </row>
    <row collapsed="false" customFormat="false" customHeight="false" hidden="false" ht="12.1" outlineLevel="0" r="123">
      <c r="A123" s="5" t="s">
        <f>=HYPERLINK("https://www.leilaoonline.net/lote/detalhe/39806", "113")</f>
      </c>
      <c r="B123" s="4" t="s">
        <f>=HYPERLINK("https://www.leilaoonline.net/lote/detalhe/39806", "Lote de sucatas de ferramentas")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450,00</t>
        </is>
      </c>
      <c r="F123" s="4" t="inlineStr">
        <is>
          <t>50.00</t>
        </is>
      </c>
    </row>
    <row collapsed="false" customFormat="false" customHeight="false" hidden="false" ht="12.1" outlineLevel="0" r="124">
      <c r="A124" s="5" t="s">
        <f>=HYPERLINK("https://www.leilaoonline.net/lote/detalhe/39807", "114")</f>
      </c>
      <c r="B124" s="4" t="s">
        <f>=HYPERLINK("https://www.leilaoonline.net/lote/detalhe/39807", "4 caixas amplificadoras")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450,00</t>
        </is>
      </c>
      <c r="F124" s="4" t="inlineStr">
        <is>
          <t>50.00</t>
        </is>
      </c>
    </row>
    <row collapsed="false" customFormat="false" customHeight="false" hidden="false" ht="12.1" outlineLevel="0" r="125">
      <c r="A125" s="5" t="s">
        <f>=HYPERLINK("https://www.leilaoonline.net/lote/detalhe/39737", "115")</f>
      </c>
      <c r="B125" s="4" t="s">
        <f>=HYPERLINK("https://www.leilaoonline.net/lote/detalhe/39737", " APROX. 100 PARES DE SAPATOS FEMININOS")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400,00</t>
        </is>
      </c>
      <c r="F125" s="4" t="inlineStr">
        <is>
          <t>50.00</t>
        </is>
      </c>
    </row>
    <row collapsed="false" customFormat="false" customHeight="false" hidden="false" ht="12.1" outlineLevel="0" r="126">
      <c r="A126" s="5" t="s">
        <f>=HYPERLINK("https://www.leilaoonline.net/lote/detalhe/39738", "116")</f>
      </c>
      <c r="B126" s="4" t="s">
        <f>=HYPERLINK("https://www.leilaoonline.net/lote/detalhe/39738", " APROX. 100 PARES DE SAPATOS FEMININOS")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400,00</t>
        </is>
      </c>
      <c r="F126" s="4" t="inlineStr">
        <is>
          <t>50.00</t>
        </is>
      </c>
    </row>
    <row collapsed="false" customFormat="false" customHeight="false" hidden="false" ht="12.1" outlineLevel="0" r="127">
      <c r="A127" s="5" t="s">
        <f>=HYPERLINK("https://www.leilaoonline.net/lote/detalhe/39739", "117")</f>
      </c>
      <c r="B127" s="4" t="s">
        <f>=HYPERLINK("https://www.leilaoonline.net/lote/detalhe/39739", " APROX. 100 PARES DE SAPATOS FEMININOS")</f>
      </c>
      <c r="C127" s="4" t="inlineStr">
        <is>
          <t>Não vendido</t>
        </is>
      </c>
      <c r="D127" s="4" t="inlineStr">
        <is>
          <t>0</t>
        </is>
      </c>
      <c r="E127" s="5" t="inlineStr">
        <is>
          <t>400,00</t>
        </is>
      </c>
      <c r="F127" s="4" t="inlineStr">
        <is>
          <t>50.00</t>
        </is>
      </c>
    </row>
    <row collapsed="false" customFormat="false" customHeight="false" hidden="false" ht="12.1" outlineLevel="0" r="128">
      <c r="A128" s="5" t="s">
        <f>=HYPERLINK("https://www.leilaoonline.net/lote/detalhe/39740", "118")</f>
      </c>
      <c r="B128" s="4" t="s">
        <f>=HYPERLINK("https://www.leilaoonline.net/lote/detalhe/39740", " APROX. 100 PARES DE SAPATOS FEMININOS")</f>
      </c>
      <c r="C128" s="4" t="inlineStr">
        <is>
          <t>Não vendido</t>
        </is>
      </c>
      <c r="D128" s="4" t="inlineStr">
        <is>
          <t>0</t>
        </is>
      </c>
      <c r="E128" s="5" t="inlineStr">
        <is>
          <t>400,00</t>
        </is>
      </c>
      <c r="F128" s="4" t="inlineStr">
        <is>
          <t>50.00</t>
        </is>
      </c>
    </row>
    <row collapsed="false" customFormat="false" customHeight="false" hidden="false" ht="12.1" outlineLevel="0" r="129">
      <c r="A129" s="5" t="s">
        <f>=HYPERLINK("https://www.leilaoonline.net/lote/detalhe/40021", "119")</f>
      </c>
      <c r="B129" s="4" t="s">
        <f>=HYPERLINK("https://www.leilaoonline.net/lote/detalhe/40021", " Balança digital. 50 kgs")</f>
      </c>
      <c r="C129" s="4" t="inlineStr">
        <is>
          <t>Não vendido</t>
        </is>
      </c>
      <c r="D129" s="4" t="inlineStr">
        <is>
          <t>0</t>
        </is>
      </c>
      <c r="E129" s="5" t="inlineStr">
        <is>
          <t>400,00</t>
        </is>
      </c>
      <c r="F129" s="4" t="inlineStr">
        <is>
          <t>50.00</t>
        </is>
      </c>
    </row>
    <row collapsed="false" customFormat="false" customHeight="false" hidden="false" ht="12.1" outlineLevel="0" r="130">
      <c r="A130" s="5" t="s">
        <f>=HYPERLINK("https://www.leilaoonline.net/lote/detalhe/39776", "120")</f>
      </c>
      <c r="B130" s="4" t="s">
        <f>=HYPERLINK("https://www.leilaoonline.net/lote/detalhe/39776", "4 EXPOSITORES")</f>
      </c>
      <c r="C130" s="4" t="inlineStr">
        <is>
          <t>Não vendido</t>
        </is>
      </c>
      <c r="D130" s="4" t="inlineStr">
        <is>
          <t>0</t>
        </is>
      </c>
      <c r="E130" s="5" t="inlineStr">
        <is>
          <t>400,00</t>
        </is>
      </c>
      <c r="F130" s="4" t="inlineStr">
        <is>
          <t>100.00</t>
        </is>
      </c>
    </row>
    <row collapsed="false" customFormat="false" customHeight="false" hidden="false" ht="12.1" outlineLevel="0" r="131">
      <c r="A131" s="5" t="s">
        <f>=HYPERLINK("https://www.leilaoonline.net/lote/detalhe/39791", "121")</f>
      </c>
      <c r="B131" s="4" t="s">
        <f>=HYPERLINK("https://www.leilaoonline.net/lote/detalhe/39791", " Aprox. 110 unidades de Nichos Decorativos ")</f>
      </c>
      <c r="C131" s="4" t="inlineStr">
        <is>
          <t>Não vendido</t>
        </is>
      </c>
      <c r="D131" s="4" t="inlineStr">
        <is>
          <t>0</t>
        </is>
      </c>
      <c r="E131" s="5" t="inlineStr">
        <is>
          <t>400,00</t>
        </is>
      </c>
      <c r="F131" s="4" t="inlineStr">
        <is>
          <t>50.00</t>
        </is>
      </c>
    </row>
    <row collapsed="false" customFormat="false" customHeight="false" hidden="false" ht="12.1" outlineLevel="0" r="132">
      <c r="A132" s="5" t="s">
        <f>=HYPERLINK("https://www.leilaoonline.net/lote/detalhe/39792", "122")</f>
      </c>
      <c r="B132" s="4" t="s">
        <f>=HYPERLINK("https://www.leilaoonline.net/lote/detalhe/39792", " Forno embutir")</f>
      </c>
      <c r="C132" s="4" t="inlineStr">
        <is>
          <t>Não vendido</t>
        </is>
      </c>
      <c r="D132" s="4" t="inlineStr">
        <is>
          <t>0</t>
        </is>
      </c>
      <c r="E132" s="5" t="inlineStr">
        <is>
          <t>400,00</t>
        </is>
      </c>
      <c r="F132" s="4" t="inlineStr">
        <is>
          <t>50.00</t>
        </is>
      </c>
    </row>
    <row collapsed="false" customFormat="false" customHeight="false" hidden="false" ht="12.1" outlineLevel="0" r="133">
      <c r="A133" s="5" t="s">
        <f>=HYPERLINK("https://www.leilaoonline.net/lote/detalhe/39819", "123")</f>
      </c>
      <c r="B133" s="4" t="s">
        <f>=HYPERLINK("https://www.leilaoonline.net/lote/detalhe/39819", " Duas escadas fibra e alumínio. Modelo tesoura")</f>
      </c>
      <c r="C133" s="4" t="inlineStr">
        <is>
          <t>Não vendido</t>
        </is>
      </c>
      <c r="D133" s="4" t="inlineStr">
        <is>
          <t>0</t>
        </is>
      </c>
      <c r="E133" s="5" t="inlineStr">
        <is>
          <t>400,00</t>
        </is>
      </c>
      <c r="F133" s="4" t="inlineStr">
        <is>
          <t>50.00</t>
        </is>
      </c>
    </row>
    <row collapsed="false" customFormat="false" customHeight="false" hidden="false" ht="12.1" outlineLevel="0" r="134">
      <c r="A134" s="5" t="s">
        <f>=HYPERLINK("https://www.leilaoonline.net/lote/detalhe/39825", "124")</f>
      </c>
      <c r="B134" s="4" t="s">
        <f>=HYPERLINK("https://www.leilaoonline.net/lote/detalhe/39825", " Lareira e peças para lareira")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400,00</t>
        </is>
      </c>
      <c r="F134" s="4" t="inlineStr">
        <is>
          <t>50.00</t>
        </is>
      </c>
    </row>
    <row collapsed="false" customFormat="false" customHeight="false" hidden="false" ht="12.1" outlineLevel="0" r="135">
      <c r="A135" s="5" t="s">
        <f>=HYPERLINK("https://www.leilaoonline.net/lote/detalhe/39809", "125")</f>
      </c>
      <c r="B135" s="4" t="s">
        <f>=HYPERLINK("https://www.leilaoonline.net/lote/detalhe/39809", " 5 unidades de umidificadores bivolt")</f>
      </c>
      <c r="C135" s="4" t="inlineStr">
        <is>
          <t>Não vendido</t>
        </is>
      </c>
      <c r="D135" s="4" t="inlineStr">
        <is>
          <t>0</t>
        </is>
      </c>
      <c r="E135" s="5" t="inlineStr">
        <is>
          <t>350,00</t>
        </is>
      </c>
      <c r="F135" s="4" t="inlineStr">
        <is>
          <t>50.00</t>
        </is>
      </c>
    </row>
    <row collapsed="false" customFormat="false" customHeight="false" hidden="false" ht="12.1" outlineLevel="0" r="136">
      <c r="A136" s="5" t="s">
        <f>=HYPERLINK("https://www.leilaoonline.net/lote/detalhe/39812", "126")</f>
      </c>
      <c r="B136" s="4" t="s">
        <f>=HYPERLINK("https://www.leilaoonline.net/lote/detalhe/39812", " 5 unidades de umidificadores bivolt")</f>
      </c>
      <c r="C136" s="4" t="inlineStr">
        <is>
          <t>Não vendido</t>
        </is>
      </c>
      <c r="D136" s="4" t="inlineStr">
        <is>
          <t>0</t>
        </is>
      </c>
      <c r="E136" s="5" t="inlineStr">
        <is>
          <t>350,00</t>
        </is>
      </c>
      <c r="F136" s="4" t="inlineStr">
        <is>
          <t>50.00</t>
        </is>
      </c>
    </row>
    <row collapsed="false" customFormat="false" customHeight="false" hidden="false" ht="12.1" outlineLevel="0" r="137">
      <c r="A137" s="5" t="s">
        <f>=HYPERLINK("https://www.leilaoonline.net/lote/detalhe/39822", "127")</f>
      </c>
      <c r="B137" s="4" t="s">
        <f>=HYPERLINK("https://www.leilaoonline.net/lote/detalhe/39822", " Dois purificadores de água Electrolux bivolt")</f>
      </c>
      <c r="C137" s="4" t="inlineStr">
        <is>
          <t>Não vendido</t>
        </is>
      </c>
      <c r="D137" s="4" t="inlineStr">
        <is>
          <t>0</t>
        </is>
      </c>
      <c r="E137" s="5" t="inlineStr">
        <is>
          <t>350,00</t>
        </is>
      </c>
      <c r="F137" s="4" t="inlineStr">
        <is>
          <t>50.00</t>
        </is>
      </c>
    </row>
    <row collapsed="false" customFormat="false" customHeight="false" hidden="false" ht="12.1" outlineLevel="0" r="138">
      <c r="A138" s="5" t="s">
        <f>=HYPERLINK("https://www.leilaoonline.net/lote/detalhe/39824", "128")</f>
      </c>
      <c r="B138" s="4" t="s">
        <f>=HYPERLINK("https://www.leilaoonline.net/lote/detalhe/39824", " Dois purificadores de água Electrolux bivolt")</f>
      </c>
      <c r="C138" s="4" t="inlineStr">
        <is>
          <t>Vendido</t>
        </is>
      </c>
      <c r="D138" s="4" t="inlineStr">
        <is>
          <t>1</t>
        </is>
      </c>
      <c r="E138" s="5" t="inlineStr">
        <is>
          <t>350,00</t>
        </is>
      </c>
      <c r="F138" s="4" t="inlineStr">
        <is>
          <t>50.00</t>
        </is>
      </c>
    </row>
    <row collapsed="false" customFormat="false" customHeight="false" hidden="false" ht="12.1" outlineLevel="0" r="139">
      <c r="A139" s="5" t="s">
        <f>=HYPERLINK("https://www.leilaoonline.net/lote/detalhe/39837", "129")</f>
      </c>
      <c r="B139" s="4" t="s">
        <f>=HYPERLINK("https://www.leilaoonline.net/lote/detalhe/39837", " Canto Alemão")</f>
      </c>
      <c r="C139" s="4" t="inlineStr">
        <is>
          <t>Vendido</t>
        </is>
      </c>
      <c r="D139" s="4" t="inlineStr">
        <is>
          <t>1</t>
        </is>
      </c>
      <c r="E139" s="5" t="inlineStr">
        <is>
          <t>350,00</t>
        </is>
      </c>
      <c r="F139" s="4" t="inlineStr">
        <is>
          <t>100.00</t>
        </is>
      </c>
    </row>
    <row collapsed="false" customFormat="false" customHeight="false" hidden="false" ht="12.1" outlineLevel="0" r="140">
      <c r="A140" s="5" t="s">
        <f>=HYPERLINK("https://www.leilaoonline.net/lote/detalhe/39750", "130")</f>
      </c>
      <c r="B140" s="4" t="s">
        <f>=HYPERLINK("https://www.leilaoonline.net/lote/detalhe/39750", " CADEIRAS, LUSTRE, VENTILADOR DE TETO. 6 PÇS.")</f>
      </c>
      <c r="C140" s="4" t="inlineStr">
        <is>
          <t>Não vendido</t>
        </is>
      </c>
      <c r="D140" s="4" t="inlineStr">
        <is>
          <t>0</t>
        </is>
      </c>
      <c r="E140" s="5" t="inlineStr">
        <is>
          <t>300,00</t>
        </is>
      </c>
      <c r="F140" s="4" t="inlineStr">
        <is>
          <t>100.00</t>
        </is>
      </c>
    </row>
    <row collapsed="false" customFormat="false" customHeight="false" hidden="false" ht="12.1" outlineLevel="0" r="141">
      <c r="A141" s="5" t="s">
        <f>=HYPERLINK("https://www.leilaoonline.net/lote/detalhe/39757", "131")</f>
      </c>
      <c r="B141" s="4" t="s">
        <f>=HYPERLINK("https://www.leilaoonline.net/lote/detalhe/39757", "APROX. 60 ÓCULOS 3D PHILCO")</f>
      </c>
      <c r="C141" s="4" t="inlineStr">
        <is>
          <t>Não vendido</t>
        </is>
      </c>
      <c r="D141" s="4" t="inlineStr">
        <is>
          <t>0</t>
        </is>
      </c>
      <c r="E141" s="5" t="inlineStr">
        <is>
          <t>300,00</t>
        </is>
      </c>
      <c r="F141" s="4" t="inlineStr">
        <is>
          <t>100.00</t>
        </is>
      </c>
    </row>
    <row collapsed="false" customFormat="false" customHeight="false" hidden="false" ht="12.1" outlineLevel="0" r="142">
      <c r="A142" s="5" t="s">
        <f>=HYPERLINK("https://www.leilaoonline.net/lote/detalhe/39814", "132")</f>
      </c>
      <c r="B142" s="4" t="s">
        <f>=HYPERLINK("https://www.leilaoonline.net/lote/detalhe/39814", " 24 rádios portáteis e par de auto falante")</f>
      </c>
      <c r="C142" s="4" t="inlineStr">
        <is>
          <t>Não vendido</t>
        </is>
      </c>
      <c r="D142" s="4" t="inlineStr">
        <is>
          <t>0</t>
        </is>
      </c>
      <c r="E142" s="5" t="inlineStr">
        <is>
          <t>300,00</t>
        </is>
      </c>
      <c r="F142" s="4" t="inlineStr">
        <is>
          <t>50.00</t>
        </is>
      </c>
    </row>
    <row collapsed="false" customFormat="false" customHeight="false" hidden="false" ht="12.1" outlineLevel="0" r="143">
      <c r="A143" s="5" t="s">
        <f>=HYPERLINK("https://www.leilaoonline.net/lote/detalhe/39821", "133")</f>
      </c>
      <c r="B143" s="4" t="s">
        <f>=HYPERLINK("https://www.leilaoonline.net/lote/detalhe/39821", " Gerador a gasolina ")</f>
      </c>
      <c r="C143" s="4" t="inlineStr">
        <is>
          <t>Vendido</t>
        </is>
      </c>
      <c r="D143" s="4" t="inlineStr">
        <is>
          <t>1</t>
        </is>
      </c>
      <c r="E143" s="5" t="inlineStr">
        <is>
          <t>300,00</t>
        </is>
      </c>
      <c r="F143" s="4" t="inlineStr">
        <is>
          <t>50.00</t>
        </is>
      </c>
    </row>
    <row collapsed="false" customFormat="false" customHeight="false" hidden="false" ht="12.1" outlineLevel="0" r="144">
      <c r="A144" s="5" t="s">
        <f>=HYPERLINK("https://www.leilaoonline.net/lote/detalhe/39838", "134")</f>
      </c>
      <c r="B144" s="4" t="s">
        <f>=HYPERLINK("https://www.leilaoonline.net/lote/detalhe/39838", " Aprox. 30 peças de bases para liquidificador")</f>
      </c>
      <c r="C144" s="4" t="inlineStr">
        <is>
          <t>Não vendido</t>
        </is>
      </c>
      <c r="D144" s="4" t="inlineStr">
        <is>
          <t>0</t>
        </is>
      </c>
      <c r="E144" s="5" t="inlineStr">
        <is>
          <t>300,00</t>
        </is>
      </c>
      <c r="F144" s="4" t="inlineStr">
        <is>
          <t>100.00</t>
        </is>
      </c>
    </row>
    <row collapsed="false" customFormat="false" customHeight="false" hidden="false" ht="12.1" outlineLevel="0" r="145">
      <c r="A145" s="5" t="s">
        <f>=HYPERLINK("https://www.leilaoonline.net/lote/detalhe/39720", "135")</f>
      </c>
      <c r="B145" s="4" t="s">
        <f>=HYPERLINK("https://www.leilaoonline.net/lote/detalhe/39720", " APROX. 2.500 ROLAMENTOS DIVERSOS")</f>
      </c>
      <c r="C145" s="4" t="inlineStr">
        <is>
          <t>Não vendido</t>
        </is>
      </c>
      <c r="D145" s="4" t="inlineStr">
        <is>
          <t>1</t>
        </is>
      </c>
      <c r="E145" s="5" t="inlineStr">
        <is>
          <t>250,00</t>
        </is>
      </c>
      <c r="F145" s="4" t="inlineStr">
        <is>
          <t>50.00</t>
        </is>
      </c>
    </row>
    <row collapsed="false" customFormat="false" customHeight="false" hidden="false" ht="12.1" outlineLevel="0" r="146">
      <c r="A146" s="5" t="s">
        <f>=HYPERLINK("https://www.leilaoonline.net/lote/detalhe/39753", "137")</f>
      </c>
      <c r="B146" s="4" t="s">
        <f>=HYPERLINK("https://www.leilaoonline.net/lote/detalhe/39753", " LOTE COM 05 CENTRÍFUGAS")</f>
      </c>
      <c r="C146" s="4" t="inlineStr">
        <is>
          <t>Não vendido</t>
        </is>
      </c>
      <c r="D146" s="4" t="inlineStr">
        <is>
          <t>0</t>
        </is>
      </c>
      <c r="E146" s="5" t="inlineStr">
        <is>
          <t>250,00</t>
        </is>
      </c>
      <c r="F146" s="4" t="inlineStr">
        <is>
          <t>50.00</t>
        </is>
      </c>
    </row>
    <row collapsed="false" customFormat="false" customHeight="false" hidden="false" ht="12.1" outlineLevel="0" r="147">
      <c r="A147" s="5" t="s">
        <f>=HYPERLINK("https://www.leilaoonline.net/lote/detalhe/39768", "138")</f>
      </c>
      <c r="B147" s="4" t="s">
        <f>=HYPERLINK("https://www.leilaoonline.net/lote/detalhe/39768", "Aprox. 100 un. de sucata de cadeiras diversas (giratórias, longarinas, assentos e outros)")</f>
      </c>
      <c r="C147" s="4" t="inlineStr">
        <is>
          <t>Não vendido</t>
        </is>
      </c>
      <c r="D147" s="4" t="inlineStr">
        <is>
          <t>0</t>
        </is>
      </c>
      <c r="E147" s="5" t="inlineStr">
        <is>
          <t>250,00</t>
        </is>
      </c>
      <c r="F147" s="4" t="inlineStr">
        <is>
          <t>100.00</t>
        </is>
      </c>
    </row>
    <row collapsed="false" customFormat="false" customHeight="false" hidden="false" ht="12.1" outlineLevel="0" r="148">
      <c r="A148" s="5" t="s">
        <f>=HYPERLINK("https://www.leilaoonline.net/lote/detalhe/39813", "139")</f>
      </c>
      <c r="B148" s="4" t="s">
        <f>=HYPERLINK("https://www.leilaoonline.net/lote/detalhe/39813", " 3 pneus aro 13 e 16 ")</f>
      </c>
      <c r="C148" s="4" t="inlineStr">
        <is>
          <t>Não vendido</t>
        </is>
      </c>
      <c r="D148" s="4" t="inlineStr">
        <is>
          <t>0</t>
        </is>
      </c>
      <c r="E148" s="5" t="inlineStr">
        <is>
          <t>250,00</t>
        </is>
      </c>
      <c r="F148" s="4" t="inlineStr">
        <is>
          <t>50.00</t>
        </is>
      </c>
    </row>
    <row collapsed="false" customFormat="false" customHeight="false" hidden="false" ht="12.1" outlineLevel="0" r="149">
      <c r="A149" s="5" t="s">
        <f>=HYPERLINK("https://www.leilaoonline.net/lote/detalhe/39730", "140")</f>
      </c>
      <c r="B149" s="4" t="s">
        <f>=HYPERLINK("https://www.leilaoonline.net/lote/detalhe/39730", " 01 Portão galvanizado")</f>
      </c>
      <c r="C149" s="4" t="inlineStr">
        <is>
          <t>Não vendido</t>
        </is>
      </c>
      <c r="D149" s="4" t="inlineStr">
        <is>
          <t>0</t>
        </is>
      </c>
      <c r="E149" s="5" t="inlineStr">
        <is>
          <t>200,00</t>
        </is>
      </c>
      <c r="F149" s="4" t="inlineStr">
        <is>
          <t>100.00</t>
        </is>
      </c>
    </row>
    <row collapsed="false" customFormat="false" customHeight="false" hidden="false" ht="12.1" outlineLevel="0" r="150">
      <c r="A150" s="5" t="s">
        <f>=HYPERLINK("https://www.leilaoonline.net/lote/detalhe/39747", "141")</f>
      </c>
      <c r="B150" s="4" t="s">
        <f>=HYPERLINK("https://www.leilaoonline.net/lote/detalhe/39747", " BEBEDOURO INDUSTRIAL. INOX")</f>
      </c>
      <c r="C150" s="4" t="inlineStr">
        <is>
          <t>Não vendido</t>
        </is>
      </c>
      <c r="D150" s="4" t="inlineStr">
        <is>
          <t>0</t>
        </is>
      </c>
      <c r="E150" s="5" t="inlineStr">
        <is>
          <t>150,00</t>
        </is>
      </c>
      <c r="F150" s="4" t="inlineStr">
        <is>
          <t>50.00</t>
        </is>
      </c>
    </row>
    <row collapsed="false" customFormat="false" customHeight="false" hidden="false" ht="12.1" outlineLevel="0" r="151">
      <c r="A151" s="5" t="s">
        <f>=HYPERLINK("https://www.leilaoonline.net/lote/detalhe/39764", "142")</f>
      </c>
      <c r="B151" s="4" t="s">
        <f>=HYPERLINK("https://www.leilaoonline.net/lote/detalhe/39764", " 02 climatizadores de ambiente. Marca Ventisol. 110v")</f>
      </c>
      <c r="C151" s="4" t="inlineStr">
        <is>
          <t>Não vendido</t>
        </is>
      </c>
      <c r="D151" s="4" t="inlineStr">
        <is>
          <t>0</t>
        </is>
      </c>
      <c r="E151" s="5" t="inlineStr">
        <is>
          <t>150,00</t>
        </is>
      </c>
      <c r="F151" s="4" t="inlineStr">
        <is>
          <t>100.00</t>
        </is>
      </c>
    </row>
    <row collapsed="false" customFormat="false" customHeight="false" hidden="false" ht="12.1" outlineLevel="0" r="152">
      <c r="A152" s="5" t="s">
        <f>=HYPERLINK("https://www.leilaoonline.net/lote/detalhe/39766", "143")</f>
      </c>
      <c r="B152" s="4" t="s">
        <f>=HYPERLINK("https://www.leilaoonline.net/lote/detalhe/39766", " 02 climatizadores de ambiente. Marca Nell. 110v")</f>
      </c>
      <c r="C152" s="4" t="inlineStr">
        <is>
          <t>Não vendido</t>
        </is>
      </c>
      <c r="D152" s="4" t="inlineStr">
        <is>
          <t>0</t>
        </is>
      </c>
      <c r="E152" s="5" t="inlineStr">
        <is>
          <t>150,00</t>
        </is>
      </c>
      <c r="F152" s="4" t="inlineStr">
        <is>
          <t>100.00</t>
        </is>
      </c>
    </row>
    <row collapsed="false" customFormat="false" customHeight="false" hidden="false" ht="12.1" outlineLevel="0" r="153">
      <c r="A153" s="5" t="s">
        <f>=HYPERLINK("https://www.leilaoonline.net/lote/detalhe/39839", "144")</f>
      </c>
      <c r="B153" s="4" t="s">
        <f>=HYPERLINK("https://www.leilaoonline.net/lote/detalhe/39839", " Carrinho de transporte")</f>
      </c>
      <c r="C153" s="4" t="inlineStr">
        <is>
          <t>Não vendido</t>
        </is>
      </c>
      <c r="D153" s="4" t="inlineStr">
        <is>
          <t>0</t>
        </is>
      </c>
      <c r="E153" s="5" t="inlineStr">
        <is>
          <t>100,00</t>
        </is>
      </c>
      <c r="F153" s="4" t="inlineStr">
        <is>
          <t>50.00</t>
        </is>
      </c>
    </row>
    <row collapsed="false" customFormat="false" customHeight="false" hidden="false" ht="12.1" outlineLevel="0" r="154">
      <c r="A154" s="5" t="s">
        <f>=HYPERLINK("https://www.leilaoonline.net/lote/detalhe/39830", "145")</f>
      </c>
      <c r="B154" s="4" t="s">
        <f>=HYPERLINK("https://www.leilaoonline.net/lote/detalhe/39830", " 10 peças entre Abajur retrátil e nichos decorativos")</f>
      </c>
      <c r="C154" s="4" t="inlineStr">
        <is>
          <t>Não vendido</t>
        </is>
      </c>
      <c r="D154" s="4" t="inlineStr">
        <is>
          <t>0</t>
        </is>
      </c>
      <c r="E154" s="5" t="inlineStr">
        <is>
          <t>750,00</t>
        </is>
      </c>
      <c r="F154" s="4" t="inlineStr">
        <is>
          <t>100.00</t>
        </is>
      </c>
    </row>
    <row collapsed="false" customFormat="false" customHeight="false" hidden="false" ht="12.1" outlineLevel="0" r="155">
      <c r="A155" s="5" t="s">
        <f>=HYPERLINK("https://www.leilaoonline.net/lote/detalhe/40482", "146")</f>
      </c>
      <c r="B155" s="4" t="s">
        <f>=HYPERLINK("https://www.leilaoonline.net/lote/detalhe/40482", " 30 motores elétricos para lavadoras 110 e 220 V")</f>
      </c>
      <c r="C155" s="4" t="inlineStr">
        <is>
          <t>Não vendido</t>
        </is>
      </c>
      <c r="D155" s="4" t="inlineStr">
        <is>
          <t>0</t>
        </is>
      </c>
      <c r="E155" s="5" t="inlineStr">
        <is>
          <t>600,00</t>
        </is>
      </c>
      <c r="F155" s="4" t="inlineStr">
        <is>
          <t>50.00</t>
        </is>
      </c>
    </row>
    <row collapsed="false" customFormat="false" customHeight="false" hidden="false" ht="12.1" outlineLevel="0" r="156">
      <c r="A156" s="5" t="s">
        <f>=HYPERLINK("https://www.leilaoonline.net/lote/detalhe/40484", "147")</f>
      </c>
      <c r="B156" s="4" t="s">
        <f>=HYPERLINK("https://www.leilaoonline.net/lote/detalhe/40484", " 10 unidades Plataforma móvel")</f>
      </c>
      <c r="C156" s="4" t="inlineStr">
        <is>
          <t>Não vendido</t>
        </is>
      </c>
      <c r="D156" s="4" t="inlineStr">
        <is>
          <t>0</t>
        </is>
      </c>
      <c r="E156" s="5" t="inlineStr">
        <is>
          <t>350,00</t>
        </is>
      </c>
      <c r="F156" s="4" t="inlineStr">
        <is>
          <t>50.00</t>
        </is>
      </c>
    </row>
    <row collapsed="false" customFormat="false" customHeight="false" hidden="false" ht="12.1" outlineLevel="0" r="157">
      <c r="A157" s="5" t="s">
        <f>=HYPERLINK("https://www.leilaoonline.net/lote/detalhe/40479", "148")</f>
      </c>
      <c r="B157" s="4" t="s">
        <f>=HYPERLINK("https://www.leilaoonline.net/lote/detalhe/40479", " 2 adegas para reparo ")</f>
      </c>
      <c r="C157" s="4" t="inlineStr">
        <is>
          <t>Não vendido</t>
        </is>
      </c>
      <c r="D157" s="4" t="inlineStr">
        <is>
          <t>0</t>
        </is>
      </c>
      <c r="E157" s="5" t="inlineStr">
        <is>
          <t>300,00</t>
        </is>
      </c>
      <c r="F157" s="4" t="inlineStr">
        <is>
          <t>50.00</t>
        </is>
      </c>
    </row>
    <row collapsed="false" customFormat="false" customHeight="false" hidden="false" ht="12.1" outlineLevel="0" r="158">
      <c r="A158" s="5" t="s">
        <f>=HYPERLINK("https://www.leilaoonline.net/lote/detalhe/40488", "149")</f>
      </c>
      <c r="B158" s="4" t="s">
        <f>=HYPERLINK("https://www.leilaoonline.net/lote/detalhe/40488", " Motosserra marca Toyama")</f>
      </c>
      <c r="C158" s="4" t="inlineStr">
        <is>
          <t>Não vendido</t>
        </is>
      </c>
      <c r="D158" s="4" t="inlineStr">
        <is>
          <t>0</t>
        </is>
      </c>
      <c r="E158" s="5" t="inlineStr">
        <is>
          <t>400,00</t>
        </is>
      </c>
      <c r="F158" s="4" t="inlineStr">
        <is>
          <t>50.00</t>
        </is>
      </c>
    </row>
    <row collapsed="false" customFormat="false" customHeight="false" hidden="false" ht="12.1" outlineLevel="0" r="159">
      <c r="A159" s="5" t="s">
        <f>=HYPERLINK("https://www.leilaoonline.net/lote/detalhe/40478", "150")</f>
      </c>
      <c r="B159" s="4" t="s">
        <f>=HYPERLINK("https://www.leilaoonline.net/lote/detalhe/40478", " Motosserra marca  gringer")</f>
      </c>
      <c r="C159" s="4" t="inlineStr">
        <is>
          <t>Não vendido</t>
        </is>
      </c>
      <c r="D159" s="4" t="inlineStr">
        <is>
          <t>0</t>
        </is>
      </c>
      <c r="E159" s="5" t="inlineStr">
        <is>
          <t>450,00</t>
        </is>
      </c>
      <c r="F159" s="4" t="inlineStr">
        <is>
          <t>50.00</t>
        </is>
      </c>
    </row>
    <row collapsed="false" customFormat="false" customHeight="false" hidden="false" ht="12.1" outlineLevel="0" r="160">
      <c r="A160" s="5" t="s">
        <f>=HYPERLINK("https://www.leilaoonline.net/lote/detalhe/40489", "151")</f>
      </c>
      <c r="B160" s="4" t="s">
        <f>=HYPERLINK("https://www.leilaoonline.net/lote/detalhe/40489", " Roçadeira")</f>
      </c>
      <c r="C160" s="4" t="inlineStr">
        <is>
          <t>Não vendido</t>
        </is>
      </c>
      <c r="D160" s="4" t="inlineStr">
        <is>
          <t>0</t>
        </is>
      </c>
      <c r="E160" s="5" t="inlineStr">
        <is>
          <t>400,00</t>
        </is>
      </c>
      <c r="F160" s="4" t="inlineStr">
        <is>
          <t>50.00</t>
        </is>
      </c>
    </row>
    <row collapsed="false" customFormat="false" customHeight="false" hidden="false" ht="12.1" outlineLevel="0" r="161">
      <c r="A161" s="5" t="s">
        <f>=HYPERLINK("https://www.leilaoonline.net/lote/detalhe/40483", "152")</f>
      </c>
      <c r="B161" s="4" t="s">
        <f>=HYPERLINK("https://www.leilaoonline.net/lote/detalhe/40483", " Gás de limpeza em sistemas de refrigeração 141B aprox. 30 litros")</f>
      </c>
      <c r="C161" s="4" t="inlineStr">
        <is>
          <t>Não vendido</t>
        </is>
      </c>
      <c r="D161" s="4" t="inlineStr">
        <is>
          <t>0</t>
        </is>
      </c>
      <c r="E161" s="5" t="inlineStr">
        <is>
          <t>450,00</t>
        </is>
      </c>
      <c r="F161" s="4" t="inlineStr">
        <is>
          <t>50.00</t>
        </is>
      </c>
    </row>
    <row collapsed="false" customFormat="false" customHeight="false" hidden="false" ht="12.1" outlineLevel="0" r="162">
      <c r="A162" s="5" t="s">
        <f>=HYPERLINK("https://www.leilaoonline.net/lote/detalhe/40487", "153")</f>
      </c>
      <c r="B162" s="4" t="s">
        <f>=HYPERLINK("https://www.leilaoonline.net/lote/detalhe/40487", " Gás de limpeza em sistemas de refrigeração 141B aprox. 30 litros")</f>
      </c>
      <c r="C162" s="4" t="inlineStr">
        <is>
          <t>Não vendido</t>
        </is>
      </c>
      <c r="D162" s="4" t="inlineStr">
        <is>
          <t>0</t>
        </is>
      </c>
      <c r="E162" s="5" t="inlineStr">
        <is>
          <t>450,00</t>
        </is>
      </c>
      <c r="F162" s="4" t="inlineStr">
        <is>
          <t>50.00</t>
        </is>
      </c>
    </row>
    <row collapsed="false" customFormat="false" customHeight="false" hidden="false" ht="12.1" outlineLevel="0" r="163">
      <c r="A163" s="5" t="s">
        <f>=HYPERLINK("https://www.leilaoonline.net/lote/detalhe/40480", "154")</f>
      </c>
      <c r="B163" s="4" t="s">
        <f>=HYPERLINK("https://www.leilaoonline.net/lote/detalhe/40480", "  Garrafa lacrada de gás de Refrigeracao 401A")</f>
      </c>
      <c r="C163" s="4" t="inlineStr">
        <is>
          <t>Não vendido</t>
        </is>
      </c>
      <c r="D163" s="4" t="inlineStr">
        <is>
          <t>0</t>
        </is>
      </c>
      <c r="E163" s="5" t="inlineStr">
        <is>
          <t>290,00</t>
        </is>
      </c>
      <c r="F163" s="4" t="inlineStr">
        <is>
          <t>50.00</t>
        </is>
      </c>
    </row>
    <row collapsed="false" customFormat="false" customHeight="false" hidden="false" ht="12.1" outlineLevel="0" r="164">
      <c r="A164" s="5" t="s">
        <f>=HYPERLINK("https://www.leilaoonline.net/lote/detalhe/40485", "155")</f>
      </c>
      <c r="B164" s="4" t="s">
        <f>=HYPERLINK("https://www.leilaoonline.net/lote/detalhe/40485", "  Garrafa lacrada de gás de Refrigeracao 401A")</f>
      </c>
      <c r="C164" s="4" t="inlineStr">
        <is>
          <t>Não vendido</t>
        </is>
      </c>
      <c r="D164" s="4" t="inlineStr">
        <is>
          <t>0</t>
        </is>
      </c>
      <c r="E164" s="5" t="inlineStr">
        <is>
          <t>290,00</t>
        </is>
      </c>
      <c r="F164" s="4" t="inlineStr">
        <is>
          <t>50.00</t>
        </is>
      </c>
    </row>
    <row collapsed="false" customFormat="false" customHeight="false" hidden="false" ht="12.1" outlineLevel="0" r="165">
      <c r="A165" s="5" t="s">
        <f>=HYPERLINK("https://www.leilaoonline.net/lote/detalhe/40481", "156")</f>
      </c>
      <c r="B165" s="4" t="s">
        <f>=HYPERLINK("https://www.leilaoonline.net/lote/detalhe/40481", "  Garrafa lacrada de gás de Refrigeracao 401A")</f>
      </c>
      <c r="C165" s="4" t="inlineStr">
        <is>
          <t>Não vendido</t>
        </is>
      </c>
      <c r="D165" s="4" t="inlineStr">
        <is>
          <t>0</t>
        </is>
      </c>
      <c r="E165" s="5" t="inlineStr">
        <is>
          <t>290,00</t>
        </is>
      </c>
      <c r="F165" s="4" t="inlineStr">
        <is>
          <t>50.00</t>
        </is>
      </c>
    </row>
    <row collapsed="false" customFormat="false" customHeight="false" hidden="false" ht="12.1" outlineLevel="0" r="166">
      <c r="A166" s="5" t="s">
        <f>=HYPERLINK("https://www.leilaoonline.net/lote/detalhe/40486", "157")</f>
      </c>
      <c r="B166" s="4" t="s">
        <f>=HYPERLINK("https://www.leilaoonline.net/lote/detalhe/40486", " Sucata: aprox 40 cascos vazios de garrafa de gás")</f>
      </c>
      <c r="C166" s="4" t="inlineStr">
        <is>
          <t>Não vendido</t>
        </is>
      </c>
      <c r="D166" s="4" t="inlineStr">
        <is>
          <t>0</t>
        </is>
      </c>
      <c r="E166" s="5" t="inlineStr">
        <is>
          <t>250,00</t>
        </is>
      </c>
      <c r="F166" s="4" t="inlineStr">
        <is>
          <t>50.00</t>
        </is>
      </c>
    </row>
    <row collapsed="false" customFormat="false" customHeight="false" hidden="false" ht="12.1" outlineLevel="0" r="167">
      <c r="A167" s="5" t="s">
        <f>=HYPERLINK("https://www.leilaoonline.net/lote/detalhe/40574", "158")</f>
      </c>
      <c r="B167" s="4" t="s">
        <f>=HYPERLINK("https://www.leilaoonline.net/lote/detalhe/40574", "Estufa de secagem e esterilização")</f>
      </c>
      <c r="C167" s="4" t="inlineStr">
        <is>
          <t>Não vendido</t>
        </is>
      </c>
      <c r="D167" s="4" t="inlineStr">
        <is>
          <t>0</t>
        </is>
      </c>
      <c r="E167" s="5" t="inlineStr">
        <is>
          <t>900,00</t>
        </is>
      </c>
      <c r="F167" s="4" t="inlineStr">
        <is>
          <t>200.00</t>
        </is>
      </c>
    </row>
    <row collapsed="false" customFormat="false" customHeight="false" hidden="false" ht="12.1" outlineLevel="0" r="168">
      <c r="A168" s="5" t="s">
        <f>=HYPERLINK("https://www.leilaoonline.net/lote/detalhe/40575", "159")</f>
      </c>
      <c r="B168" s="4" t="s">
        <f>=HYPERLINK("https://www.leilaoonline.net/lote/detalhe/40575", "2 embaladoras termo encolhiveis")</f>
      </c>
      <c r="C168" s="4" t="inlineStr">
        <is>
          <t>Não vendido</t>
        </is>
      </c>
      <c r="D168" s="4" t="inlineStr">
        <is>
          <t>0</t>
        </is>
      </c>
      <c r="E168" s="5" t="inlineStr">
        <is>
          <t>1.200,00</t>
        </is>
      </c>
      <c r="F168" s="4" t="inlineStr">
        <is>
          <t>200.00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2026-03-29T04:00:45.00Z</dcterms:created>
  <dc:creator>Tellks Tecnologia</dc:creator>
  <cp:revision>0</cp:revision>
</cp:coreProperties>
</file>